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IVE-E\B.C\SoR File\SoR 2022-23\SoR 2022-23 Sch.A to upload on 31.03.2023\"/>
    </mc:Choice>
  </mc:AlternateContent>
  <bookViews>
    <workbookView xWindow="0" yWindow="0" windowWidth="20490" windowHeight="6795"/>
  </bookViews>
  <sheets>
    <sheet name="SOR RATE" sheetId="1" r:id="rId1"/>
    <sheet name="A-2 (A)" sheetId="2" r:id="rId2"/>
    <sheet name="A-2 (B)" sheetId="3" r:id="rId3"/>
    <sheet name="A-3 (B)" sheetId="4" r:id="rId4"/>
    <sheet name="A-5" sheetId="5" r:id="rId5"/>
    <sheet name="A-7" sheetId="6" r:id="rId6"/>
    <sheet name="A-8" sheetId="7" r:id="rId7"/>
    <sheet name="A-9" sheetId="8" r:id="rId8"/>
    <sheet name="A-10" sheetId="9" r:id="rId9"/>
  </sheets>
  <definedNames>
    <definedName name="_xlnm._FilterDatabase" localSheetId="0" hidden="1">'SOR RATE'!$A$3:$G$652</definedName>
    <definedName name="_xlnm.Print_Area" localSheetId="0">'SOR RATE'!$A$1:$E$643</definedName>
    <definedName name="_xlnm.Print_Titles" localSheetId="8">'A-10'!$5:$7</definedName>
    <definedName name="_xlnm.Print_Titles" localSheetId="1">'A-2 (A)'!$5:$7</definedName>
    <definedName name="_xlnm.Print_Titles" localSheetId="2">'A-2 (B)'!$5:$7</definedName>
    <definedName name="_xlnm.Print_Titles" localSheetId="3">'A-3 (B)'!$5:$7</definedName>
    <definedName name="_xlnm.Print_Titles" localSheetId="4">'A-5'!$5:$7</definedName>
    <definedName name="_xlnm.Print_Titles" localSheetId="5">'A-7'!$5:$7</definedName>
    <definedName name="_xlnm.Print_Titles" localSheetId="6">'A-8'!$6:$8</definedName>
    <definedName name="_xlnm.Print_Titles" localSheetId="7">'A-9'!$5:$7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9" l="1"/>
  <c r="G28" i="9"/>
  <c r="E28" i="9"/>
  <c r="H17" i="9" l="1"/>
  <c r="G17" i="9"/>
  <c r="E16" i="9"/>
  <c r="G16" i="9" s="1"/>
  <c r="H15" i="9"/>
  <c r="G15" i="9"/>
  <c r="E13" i="9"/>
  <c r="H13" i="9" s="1"/>
  <c r="E12" i="9"/>
  <c r="G12" i="9" s="1"/>
  <c r="E11" i="9"/>
  <c r="H11" i="9" s="1"/>
  <c r="E10" i="9"/>
  <c r="G10" i="9" s="1"/>
  <c r="H33" i="8"/>
  <c r="G33" i="8"/>
  <c r="H32" i="8"/>
  <c r="G32" i="8"/>
  <c r="E33" i="8"/>
  <c r="E32" i="8"/>
  <c r="H16" i="9" l="1"/>
  <c r="J43" i="7"/>
  <c r="G44" i="7"/>
  <c r="G43" i="7"/>
  <c r="I43" i="7"/>
  <c r="F44" i="7"/>
  <c r="F43" i="7"/>
  <c r="E21" i="9" l="1"/>
  <c r="H21" i="9" s="1"/>
  <c r="E22" i="9"/>
  <c r="G22" i="9" s="1"/>
  <c r="E19" i="9"/>
  <c r="G19" i="9" s="1"/>
  <c r="E18" i="9"/>
  <c r="G18" i="9" s="1"/>
  <c r="E14" i="9"/>
  <c r="H14" i="9" s="1"/>
  <c r="E9" i="9"/>
  <c r="H9" i="9" s="1"/>
  <c r="E8" i="9"/>
  <c r="H8" i="9" s="1"/>
  <c r="F39" i="7"/>
  <c r="I39" i="7" s="1"/>
  <c r="F38" i="7"/>
  <c r="G38" i="7" s="1"/>
  <c r="H18" i="9" l="1"/>
  <c r="G21" i="9"/>
  <c r="H19" i="9"/>
  <c r="H22" i="9"/>
  <c r="G14" i="9"/>
  <c r="G9" i="9"/>
  <c r="I38" i="7"/>
  <c r="J38" i="7" s="1"/>
  <c r="G8" i="9"/>
  <c r="G39" i="7"/>
  <c r="F37" i="7" l="1"/>
  <c r="G37" i="7" s="1"/>
  <c r="F36" i="7"/>
  <c r="G36" i="7" s="1"/>
  <c r="E20" i="9" l="1"/>
  <c r="G20" i="9" s="1"/>
  <c r="I34" i="7"/>
  <c r="J34" i="7" s="1"/>
  <c r="F34" i="7"/>
  <c r="G34" i="7" s="1"/>
  <c r="F33" i="7"/>
  <c r="I33" i="7" s="1"/>
  <c r="J33" i="7" s="1"/>
  <c r="H34" i="6"/>
  <c r="G34" i="6"/>
  <c r="H33" i="6"/>
  <c r="G33" i="6"/>
  <c r="H31" i="6"/>
  <c r="G31" i="6"/>
  <c r="E34" i="6"/>
  <c r="H20" i="9" l="1"/>
  <c r="G33" i="7"/>
  <c r="E33" i="6" l="1"/>
  <c r="E10" i="8"/>
  <c r="H10" i="8" s="1"/>
  <c r="E9" i="8"/>
  <c r="G9" i="8" s="1"/>
  <c r="E26" i="8"/>
  <c r="G26" i="8" s="1"/>
  <c r="H26" i="8" s="1"/>
  <c r="E27" i="6"/>
  <c r="G27" i="6" s="1"/>
  <c r="H27" i="6" s="1"/>
  <c r="E23" i="9"/>
  <c r="H23" i="9" s="1"/>
  <c r="E25" i="8"/>
  <c r="G25" i="8" s="1"/>
  <c r="H25" i="8" s="1"/>
  <c r="I32" i="7"/>
  <c r="J32" i="7" s="1"/>
  <c r="F32" i="7"/>
  <c r="G32" i="7" s="1"/>
  <c r="E26" i="6"/>
  <c r="G26" i="6" s="1"/>
  <c r="H26" i="6" s="1"/>
  <c r="E24" i="8"/>
  <c r="G24" i="8" s="1"/>
  <c r="H24" i="8" s="1"/>
  <c r="E25" i="6"/>
  <c r="G25" i="6" s="1"/>
  <c r="H25" i="6" s="1"/>
  <c r="E13" i="8"/>
  <c r="H13" i="8" s="1"/>
  <c r="E14" i="6"/>
  <c r="G14" i="6" s="1"/>
  <c r="G23" i="9" l="1"/>
  <c r="H14" i="6"/>
  <c r="G13" i="8"/>
  <c r="G37" i="5"/>
  <c r="F37" i="5"/>
  <c r="G30" i="4" l="1"/>
  <c r="F30" i="4"/>
  <c r="G40" i="3" l="1"/>
  <c r="F40" i="3"/>
  <c r="M39" i="3"/>
  <c r="L39" i="3"/>
  <c r="J39" i="3"/>
  <c r="I39" i="3"/>
  <c r="G39" i="3"/>
  <c r="F39" i="3"/>
  <c r="G39" i="2"/>
  <c r="E39" i="2"/>
  <c r="H38" i="2"/>
  <c r="E38" i="2"/>
  <c r="G37" i="2"/>
  <c r="E37" i="2"/>
  <c r="E12" i="6" l="1"/>
  <c r="H12" i="6" s="1"/>
  <c r="E11" i="6"/>
  <c r="G11" i="6" s="1"/>
  <c r="E10" i="6"/>
  <c r="H10" i="6" s="1"/>
  <c r="E9" i="6"/>
  <c r="G9" i="6" s="1"/>
  <c r="F11" i="5"/>
  <c r="G11" i="5" s="1"/>
  <c r="F10" i="5"/>
  <c r="G10" i="5" s="1"/>
  <c r="F20" i="4"/>
  <c r="G20" i="4" s="1"/>
  <c r="F12" i="4"/>
  <c r="G12" i="4" s="1"/>
  <c r="F9" i="4"/>
  <c r="G9" i="4" s="1"/>
  <c r="E15" i="8"/>
  <c r="H15" i="8" s="1"/>
  <c r="I18" i="7"/>
  <c r="J18" i="7" s="1"/>
  <c r="F18" i="7"/>
  <c r="G18" i="7" s="1"/>
  <c r="E16" i="6"/>
  <c r="H16" i="6" s="1"/>
  <c r="F19" i="5"/>
  <c r="G19" i="5" s="1"/>
  <c r="L22" i="3"/>
  <c r="M22" i="3" s="1"/>
  <c r="I22" i="3"/>
  <c r="J22" i="3" s="1"/>
  <c r="F22" i="3"/>
  <c r="G22" i="3" s="1"/>
  <c r="E14" i="8"/>
  <c r="H14" i="8" s="1"/>
  <c r="I15" i="7"/>
  <c r="J15" i="7" s="1"/>
  <c r="F15" i="7"/>
  <c r="G15" i="7" s="1"/>
  <c r="E15" i="6"/>
  <c r="H15" i="6" s="1"/>
  <c r="F17" i="5"/>
  <c r="G17" i="5" s="1"/>
  <c r="L19" i="3"/>
  <c r="M19" i="3" s="1"/>
  <c r="I19" i="3"/>
  <c r="J19" i="3" s="1"/>
  <c r="F19" i="3"/>
  <c r="G19" i="3" s="1"/>
  <c r="F16" i="5"/>
  <c r="G16" i="5" s="1"/>
  <c r="L18" i="3"/>
  <c r="M18" i="3" s="1"/>
  <c r="I18" i="3"/>
  <c r="J18" i="3" s="1"/>
  <c r="F18" i="3"/>
  <c r="G18" i="3" s="1"/>
  <c r="L10" i="3"/>
  <c r="M10" i="3" s="1"/>
  <c r="E33" i="2"/>
  <c r="H33" i="2" s="1"/>
  <c r="F33" i="5"/>
  <c r="G33" i="5" s="1"/>
  <c r="F31" i="5"/>
  <c r="G31" i="5" s="1"/>
  <c r="F26" i="4"/>
  <c r="I30" i="7"/>
  <c r="F30" i="7"/>
  <c r="G30" i="7" s="1"/>
  <c r="F30" i="5"/>
  <c r="G30" i="5" s="1"/>
  <c r="F25" i="4"/>
  <c r="G25" i="4" s="1"/>
  <c r="L34" i="3"/>
  <c r="M34" i="3" s="1"/>
  <c r="F34" i="3"/>
  <c r="G34" i="3" s="1"/>
  <c r="I31" i="7"/>
  <c r="J31" i="7" s="1"/>
  <c r="F31" i="7"/>
  <c r="G31" i="7" s="1"/>
  <c r="F32" i="5"/>
  <c r="G32" i="5" s="1"/>
  <c r="L35" i="3"/>
  <c r="M35" i="3" s="1"/>
  <c r="I35" i="3"/>
  <c r="J35" i="3" s="1"/>
  <c r="F35" i="3"/>
  <c r="G35" i="3" s="1"/>
  <c r="E32" i="2"/>
  <c r="H32" i="2" s="1"/>
  <c r="I29" i="7"/>
  <c r="J29" i="7" s="1"/>
  <c r="F29" i="7"/>
  <c r="F29" i="5"/>
  <c r="G29" i="5" s="1"/>
  <c r="F24" i="4"/>
  <c r="L33" i="3"/>
  <c r="I33" i="3"/>
  <c r="J33" i="3" s="1"/>
  <c r="F33" i="3"/>
  <c r="E31" i="2"/>
  <c r="H31" i="2" s="1"/>
  <c r="E23" i="8"/>
  <c r="G23" i="8" s="1"/>
  <c r="I28" i="7"/>
  <c r="J28" i="7" s="1"/>
  <c r="F28" i="7"/>
  <c r="G28" i="7" s="1"/>
  <c r="E24" i="6"/>
  <c r="H24" i="6" s="1"/>
  <c r="F28" i="5"/>
  <c r="G28" i="5" s="1"/>
  <c r="F23" i="4"/>
  <c r="G23" i="4" s="1"/>
  <c r="L32" i="3"/>
  <c r="M32" i="3" s="1"/>
  <c r="I32" i="3"/>
  <c r="J32" i="3" s="1"/>
  <c r="F32" i="3"/>
  <c r="G32" i="3" s="1"/>
  <c r="E30" i="2"/>
  <c r="H30" i="2" s="1"/>
  <c r="E22" i="8"/>
  <c r="H22" i="8" s="1"/>
  <c r="I27" i="7"/>
  <c r="J27" i="7" s="1"/>
  <c r="F27" i="7"/>
  <c r="G27" i="7" s="1"/>
  <c r="E23" i="6"/>
  <c r="H23" i="6" s="1"/>
  <c r="F27" i="5"/>
  <c r="G27" i="5" s="1"/>
  <c r="F22" i="4"/>
  <c r="G22" i="4" s="1"/>
  <c r="L31" i="3"/>
  <c r="M31" i="3" s="1"/>
  <c r="G16" i="6" l="1"/>
  <c r="G15" i="6"/>
  <c r="G15" i="8"/>
  <c r="G14" i="8"/>
  <c r="G33" i="2"/>
  <c r="G32" i="2"/>
  <c r="H23" i="8"/>
  <c r="G22" i="8"/>
  <c r="G31" i="2"/>
  <c r="G24" i="6"/>
  <c r="G23" i="6"/>
  <c r="I31" i="3"/>
  <c r="J31" i="3" s="1"/>
  <c r="F31" i="3"/>
  <c r="G31" i="3" s="1"/>
  <c r="E29" i="2"/>
  <c r="H29" i="2" s="1"/>
  <c r="I19" i="7"/>
  <c r="J19" i="7" s="1"/>
  <c r="F19" i="7"/>
  <c r="G19" i="7" s="1"/>
  <c r="F25" i="5"/>
  <c r="G25" i="5" s="1"/>
  <c r="L23" i="3"/>
  <c r="M23" i="3" s="1"/>
  <c r="I23" i="3"/>
  <c r="J23" i="3" s="1"/>
  <c r="F23" i="3"/>
  <c r="G23" i="3" s="1"/>
  <c r="E27" i="2"/>
  <c r="G27" i="2" s="1"/>
  <c r="H27" i="2" l="1"/>
  <c r="E20" i="8"/>
  <c r="H20" i="8" s="1"/>
  <c r="I25" i="7"/>
  <c r="J25" i="7" s="1"/>
  <c r="F25" i="7"/>
  <c r="G25" i="7" s="1"/>
  <c r="E21" i="6"/>
  <c r="H21" i="6" s="1"/>
  <c r="F24" i="5"/>
  <c r="G24" i="5" s="1"/>
  <c r="F19" i="4"/>
  <c r="G19" i="4" s="1"/>
  <c r="L29" i="3"/>
  <c r="M29" i="3" s="1"/>
  <c r="I29" i="3"/>
  <c r="J29" i="3" s="1"/>
  <c r="I28" i="3"/>
  <c r="J28" i="3" s="1"/>
  <c r="F29" i="3"/>
  <c r="G29" i="3" s="1"/>
  <c r="E26" i="2"/>
  <c r="G26" i="2" s="1"/>
  <c r="E19" i="8"/>
  <c r="H19" i="8" s="1"/>
  <c r="I24" i="7"/>
  <c r="J24" i="7" s="1"/>
  <c r="F24" i="7"/>
  <c r="G24" i="7" s="1"/>
  <c r="E20" i="6"/>
  <c r="H20" i="6" s="1"/>
  <c r="F23" i="5"/>
  <c r="G23" i="5" s="1"/>
  <c r="F18" i="4"/>
  <c r="G18" i="4" s="1"/>
  <c r="L28" i="3"/>
  <c r="M28" i="3" s="1"/>
  <c r="F28" i="3"/>
  <c r="G28" i="3" s="1"/>
  <c r="F27" i="3"/>
  <c r="G27" i="3" s="1"/>
  <c r="E25" i="2"/>
  <c r="H25" i="2" s="1"/>
  <c r="E18" i="8"/>
  <c r="H18" i="8" s="1"/>
  <c r="I23" i="7"/>
  <c r="J23" i="7" s="1"/>
  <c r="F23" i="7"/>
  <c r="G23" i="7" s="1"/>
  <c r="E19" i="6"/>
  <c r="G19" i="6" s="1"/>
  <c r="F22" i="5"/>
  <c r="G22" i="5" s="1"/>
  <c r="F17" i="4"/>
  <c r="L27" i="3"/>
  <c r="M27" i="3" s="1"/>
  <c r="I27" i="3"/>
  <c r="J27" i="3" s="1"/>
  <c r="E24" i="2"/>
  <c r="H24" i="2" s="1"/>
  <c r="E17" i="8"/>
  <c r="H17" i="8" s="1"/>
  <c r="I22" i="7"/>
  <c r="J22" i="7" s="1"/>
  <c r="G18" i="8" l="1"/>
  <c r="H26" i="2"/>
  <c r="G21" i="6"/>
  <c r="G17" i="8"/>
  <c r="G20" i="6"/>
  <c r="G19" i="8"/>
  <c r="H19" i="6"/>
  <c r="G25" i="2"/>
  <c r="G20" i="8"/>
  <c r="F22" i="7"/>
  <c r="G22" i="7" s="1"/>
  <c r="E18" i="6"/>
  <c r="G18" i="6" s="1"/>
  <c r="F21" i="5"/>
  <c r="G21" i="5" s="1"/>
  <c r="F16" i="4"/>
  <c r="G16" i="4" s="1"/>
  <c r="L26" i="3"/>
  <c r="M26" i="3" s="1"/>
  <c r="I26" i="3"/>
  <c r="J26" i="3" s="1"/>
  <c r="F26" i="3"/>
  <c r="G26" i="3" s="1"/>
  <c r="E23" i="2"/>
  <c r="H23" i="2" s="1"/>
  <c r="E12" i="8"/>
  <c r="G12" i="8" s="1"/>
  <c r="I21" i="7"/>
  <c r="J21" i="7" s="1"/>
  <c r="F21" i="7"/>
  <c r="G21" i="7" s="1"/>
  <c r="E13" i="6"/>
  <c r="H13" i="6" s="1"/>
  <c r="F13" i="5"/>
  <c r="G13" i="5" s="1"/>
  <c r="F13" i="4"/>
  <c r="G13" i="4" s="1"/>
  <c r="L25" i="3"/>
  <c r="M25" i="3" s="1"/>
  <c r="I25" i="3"/>
  <c r="J25" i="3" s="1"/>
  <c r="F25" i="3"/>
  <c r="G25" i="3" s="1"/>
  <c r="E22" i="2"/>
  <c r="H22" i="2" s="1"/>
  <c r="E21" i="2"/>
  <c r="H21" i="2" s="1"/>
  <c r="E16" i="8"/>
  <c r="G16" i="8" s="1"/>
  <c r="I20" i="7"/>
  <c r="J20" i="7" s="1"/>
  <c r="F20" i="7"/>
  <c r="G20" i="7" s="1"/>
  <c r="E17" i="6"/>
  <c r="H17" i="6" s="1"/>
  <c r="F20" i="5"/>
  <c r="G20" i="5" s="1"/>
  <c r="F15" i="4"/>
  <c r="G15" i="4" s="1"/>
  <c r="L24" i="3"/>
  <c r="M24" i="3" s="1"/>
  <c r="I24" i="3"/>
  <c r="J24" i="3" s="1"/>
  <c r="F24" i="3"/>
  <c r="G24" i="3" s="1"/>
  <c r="E20" i="2"/>
  <c r="H20" i="2" s="1"/>
  <c r="E19" i="2"/>
  <c r="G19" i="2" s="1"/>
  <c r="E18" i="2"/>
  <c r="G18" i="2" s="1"/>
  <c r="E21" i="8"/>
  <c r="H21" i="8" s="1"/>
  <c r="I17" i="7"/>
  <c r="J17" i="7" s="1"/>
  <c r="E22" i="6"/>
  <c r="G22" i="6" s="1"/>
  <c r="F18" i="5"/>
  <c r="G18" i="5" s="1"/>
  <c r="F15" i="5"/>
  <c r="G15" i="5" s="1"/>
  <c r="F11" i="4"/>
  <c r="G11" i="4" s="1"/>
  <c r="I21" i="3"/>
  <c r="J21" i="3" s="1"/>
  <c r="I17" i="3"/>
  <c r="J17" i="3" s="1"/>
  <c r="E17" i="2"/>
  <c r="H17" i="2" s="1"/>
  <c r="F16" i="7"/>
  <c r="G16" i="7" s="1"/>
  <c r="L20" i="3"/>
  <c r="M20" i="3" s="1"/>
  <c r="F20" i="3"/>
  <c r="G20" i="3" s="1"/>
  <c r="L16" i="3"/>
  <c r="M16" i="3" s="1"/>
  <c r="F16" i="3"/>
  <c r="G16" i="3" s="1"/>
  <c r="E16" i="2"/>
  <c r="G16" i="2" s="1"/>
  <c r="E15" i="2"/>
  <c r="H15" i="2" s="1"/>
  <c r="I14" i="7"/>
  <c r="J14" i="7" s="1"/>
  <c r="F14" i="7"/>
  <c r="G14" i="7" s="1"/>
  <c r="F14" i="4"/>
  <c r="G14" i="4" s="1"/>
  <c r="L14" i="3"/>
  <c r="M14" i="3" s="1"/>
  <c r="I14" i="3"/>
  <c r="J14" i="3" s="1"/>
  <c r="F14" i="3"/>
  <c r="G14" i="3" s="1"/>
  <c r="E14" i="2"/>
  <c r="H14" i="2" s="1"/>
  <c r="E13" i="2"/>
  <c r="H13" i="2" s="1"/>
  <c r="E11" i="8"/>
  <c r="H11" i="8" s="1"/>
  <c r="I12" i="7"/>
  <c r="J12" i="7" s="1"/>
  <c r="F12" i="7"/>
  <c r="G12" i="7" s="1"/>
  <c r="F12" i="5"/>
  <c r="G12" i="5" s="1"/>
  <c r="L12" i="3"/>
  <c r="M12" i="3" s="1"/>
  <c r="I12" i="3"/>
  <c r="J12" i="3" s="1"/>
  <c r="F12" i="3"/>
  <c r="G12" i="3" s="1"/>
  <c r="E12" i="2"/>
  <c r="G12" i="2" s="1"/>
  <c r="H18" i="6" l="1"/>
  <c r="G22" i="2"/>
  <c r="G21" i="2"/>
  <c r="H12" i="8"/>
  <c r="H16" i="8"/>
  <c r="G13" i="6"/>
  <c r="H18" i="2"/>
  <c r="G17" i="6"/>
  <c r="H22" i="6"/>
  <c r="G21" i="8"/>
  <c r="G15" i="2"/>
  <c r="G14" i="2"/>
  <c r="G13" i="2"/>
  <c r="H12" i="2"/>
  <c r="G11" i="8"/>
  <c r="I13" i="7"/>
  <c r="J13" i="7" s="1"/>
  <c r="F13" i="7"/>
  <c r="G13" i="7" s="1"/>
  <c r="L13" i="3"/>
  <c r="M13" i="3" s="1"/>
  <c r="I13" i="3"/>
  <c r="J13" i="3" s="1"/>
  <c r="F13" i="3"/>
  <c r="G13" i="3" s="1"/>
  <c r="E11" i="2"/>
  <c r="H11" i="2" s="1"/>
  <c r="I11" i="7"/>
  <c r="J11" i="7" s="1"/>
  <c r="F11" i="7"/>
  <c r="G11" i="7" s="1"/>
  <c r="F9" i="5"/>
  <c r="G9" i="5" s="1"/>
  <c r="L11" i="3"/>
  <c r="M11" i="3" s="1"/>
  <c r="I11" i="3"/>
  <c r="F11" i="3"/>
  <c r="E10" i="2"/>
  <c r="H10" i="2" s="1"/>
  <c r="E8" i="8"/>
  <c r="G8" i="8" s="1"/>
  <c r="I10" i="7"/>
  <c r="J10" i="7" s="1"/>
  <c r="E8" i="6"/>
  <c r="H8" i="6" s="1"/>
  <c r="F8" i="5"/>
  <c r="G8" i="5" s="1"/>
  <c r="F8" i="4"/>
  <c r="G8" i="4" s="1"/>
  <c r="I9" i="3"/>
  <c r="J9" i="3" s="1"/>
  <c r="E9" i="2"/>
  <c r="H9" i="2" s="1"/>
  <c r="G8" i="6" l="1"/>
  <c r="G11" i="2"/>
  <c r="G10" i="2"/>
  <c r="H8" i="8"/>
  <c r="F9" i="7" l="1"/>
  <c r="G9" i="7" s="1"/>
  <c r="F8" i="3"/>
  <c r="G8" i="3" s="1"/>
  <c r="E8" i="2"/>
  <c r="G8" i="2" s="1"/>
  <c r="F23" i="9" l="1"/>
  <c r="F19" i="9"/>
  <c r="F18" i="9"/>
  <c r="H30" i="8"/>
  <c r="G30" i="8"/>
  <c r="F16" i="8"/>
  <c r="J39" i="7"/>
  <c r="I36" i="7"/>
  <c r="J36" i="7" s="1"/>
  <c r="H26" i="7"/>
  <c r="E26" i="7"/>
  <c r="H20" i="7"/>
  <c r="E20" i="7"/>
  <c r="F17" i="6"/>
  <c r="E26" i="5"/>
  <c r="E20" i="5"/>
  <c r="E8" i="5"/>
  <c r="E25" i="4"/>
  <c r="G17" i="4"/>
  <c r="K30" i="3"/>
  <c r="H30" i="3"/>
  <c r="E30" i="3"/>
  <c r="K24" i="3"/>
  <c r="H24" i="3"/>
  <c r="E24" i="3"/>
  <c r="J11" i="3"/>
  <c r="G11" i="3"/>
  <c r="L15" i="3" l="1"/>
  <c r="I37" i="7"/>
  <c r="J37" i="7" s="1"/>
  <c r="G34" i="5"/>
  <c r="G27" i="4"/>
  <c r="G36" i="3"/>
  <c r="F15" i="3"/>
  <c r="J36" i="3"/>
  <c r="M36" i="3"/>
  <c r="I15" i="3"/>
  <c r="R404" i="1"/>
  <c r="R403" i="1"/>
  <c r="R402" i="1"/>
  <c r="R401" i="1"/>
  <c r="R400" i="1"/>
  <c r="G38" i="3" l="1"/>
  <c r="G37" i="3"/>
  <c r="G42" i="3" s="1"/>
  <c r="G29" i="4"/>
  <c r="G28" i="4"/>
  <c r="G32" i="4" s="1"/>
  <c r="G36" i="5"/>
  <c r="G35" i="5"/>
  <c r="G39" i="5" s="1"/>
  <c r="M38" i="3"/>
  <c r="M37" i="3"/>
  <c r="M42" i="3" s="1"/>
  <c r="J38" i="3"/>
  <c r="J37" i="3"/>
  <c r="J42" i="3" s="1"/>
  <c r="G40" i="7"/>
  <c r="H34" i="2"/>
  <c r="H25" i="9"/>
  <c r="G34" i="2"/>
  <c r="G28" i="6"/>
  <c r="J40" i="7"/>
  <c r="H27" i="8"/>
  <c r="H28" i="6"/>
  <c r="G27" i="8"/>
  <c r="G25" i="9"/>
  <c r="G27" i="9" l="1"/>
  <c r="G26" i="9"/>
  <c r="G30" i="9" s="1"/>
  <c r="H27" i="9"/>
  <c r="H26" i="9"/>
  <c r="H30" i="9" s="1"/>
  <c r="G29" i="8"/>
  <c r="G28" i="8"/>
  <c r="G31" i="8" s="1"/>
  <c r="H28" i="8"/>
  <c r="H31" i="8" s="1"/>
  <c r="H29" i="8"/>
  <c r="G42" i="7"/>
  <c r="G41" i="7"/>
  <c r="G46" i="7" s="1"/>
  <c r="J41" i="7"/>
  <c r="J46" i="7" s="1"/>
  <c r="J42" i="7"/>
  <c r="H30" i="6"/>
  <c r="H29" i="6"/>
  <c r="H32" i="6" s="1"/>
  <c r="G29" i="6"/>
  <c r="G32" i="6" s="1"/>
  <c r="G30" i="6"/>
  <c r="M43" i="3"/>
  <c r="G43" i="3"/>
  <c r="G40" i="5"/>
  <c r="G33" i="4"/>
  <c r="J43" i="3"/>
  <c r="H36" i="2"/>
  <c r="H35" i="2"/>
  <c r="H41" i="2" s="1"/>
  <c r="G36" i="2"/>
  <c r="G35" i="2"/>
  <c r="G41" i="2" s="1"/>
  <c r="H34" i="8" l="1"/>
  <c r="H35" i="8" s="1"/>
  <c r="G34" i="8"/>
  <c r="G35" i="8" s="1"/>
  <c r="H31" i="9"/>
  <c r="H32" i="9" s="1"/>
  <c r="G47" i="7"/>
  <c r="G48" i="7" s="1"/>
  <c r="J47" i="7"/>
  <c r="J48" i="7" s="1"/>
  <c r="J49" i="7" s="1"/>
  <c r="G31" i="9"/>
  <c r="G35" i="6"/>
  <c r="G36" i="6" s="1"/>
  <c r="H35" i="6"/>
  <c r="H36" i="6" s="1"/>
  <c r="H44" i="2"/>
  <c r="H47" i="2" s="1"/>
  <c r="H49" i="2" s="1"/>
  <c r="G43" i="2"/>
  <c r="G44" i="3"/>
  <c r="G41" i="5"/>
  <c r="G34" i="4"/>
  <c r="J44" i="3"/>
  <c r="M44" i="3"/>
  <c r="J50" i="7" l="1"/>
  <c r="J51" i="7" s="1"/>
  <c r="J52" i="7" s="1"/>
  <c r="H33" i="9"/>
  <c r="H35" i="9"/>
  <c r="H34" i="9"/>
  <c r="G50" i="7"/>
  <c r="G49" i="7"/>
  <c r="G37" i="8"/>
  <c r="G36" i="8"/>
  <c r="H36" i="8"/>
  <c r="H37" i="8"/>
  <c r="H48" i="2"/>
  <c r="H50" i="2" s="1"/>
  <c r="H51" i="2" s="1"/>
  <c r="G38" i="6"/>
  <c r="G37" i="6"/>
  <c r="H38" i="6"/>
  <c r="H37" i="6"/>
  <c r="M46" i="3"/>
  <c r="M45" i="3"/>
  <c r="J46" i="3"/>
  <c r="J45" i="3"/>
  <c r="G36" i="4"/>
  <c r="G35" i="4"/>
  <c r="G43" i="5"/>
  <c r="G42" i="5"/>
  <c r="G46" i="3"/>
  <c r="G45" i="3"/>
  <c r="G46" i="2"/>
  <c r="G32" i="9"/>
  <c r="G33" i="9" l="1"/>
  <c r="G35" i="9"/>
  <c r="G34" i="9"/>
  <c r="G38" i="8"/>
  <c r="G39" i="8" s="1"/>
  <c r="H38" i="8"/>
  <c r="H39" i="8" s="1"/>
  <c r="G39" i="6"/>
  <c r="G40" i="6" s="1"/>
  <c r="G47" i="3"/>
  <c r="G48" i="3" s="1"/>
  <c r="G49" i="2"/>
  <c r="G48" i="2"/>
  <c r="H36" i="9"/>
  <c r="H37" i="9" s="1"/>
  <c r="G37" i="4"/>
  <c r="G38" i="4" s="1"/>
  <c r="M47" i="3"/>
  <c r="M48" i="3" s="1"/>
  <c r="G51" i="7"/>
  <c r="G52" i="7" s="1"/>
  <c r="J47" i="3"/>
  <c r="J48" i="3" s="1"/>
  <c r="G44" i="5"/>
  <c r="G45" i="5" s="1"/>
  <c r="H39" i="6"/>
  <c r="H40" i="6" s="1"/>
  <c r="G36" i="9" l="1"/>
  <c r="G37" i="9" s="1"/>
  <c r="G50" i="2"/>
  <c r="G51" i="2" s="1"/>
</calcChain>
</file>

<file path=xl/comments1.xml><?xml version="1.0" encoding="utf-8"?>
<comments xmlns="http://schemas.openxmlformats.org/spreadsheetml/2006/main">
  <authors>
    <author>Barun Chakraborty</author>
  </authors>
  <commentList>
    <comment ref="B269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Earlier- 33 kV Polymer Lightning Arrestor</t>
        </r>
      </text>
    </comment>
    <comment ref="B334" authorId="0" shapeId="0">
      <text>
        <r>
          <rPr>
            <b/>
            <sz val="9"/>
            <color indexed="81"/>
            <rFont val="Tahoma"/>
            <charset val="1"/>
          </rPr>
          <t>Barun Chakraborty:</t>
        </r>
        <r>
          <rPr>
            <sz val="9"/>
            <color indexed="81"/>
            <rFont val="Tahoma"/>
            <charset val="1"/>
          </rPr>
          <t xml:space="preserve">
Name changed. Earlier name was - CT operated electronic static bidirectional meter with DLMS</t>
        </r>
      </text>
    </comment>
    <comment ref="B339" authorId="0" shapeId="0">
      <text>
        <r>
          <rPr>
            <b/>
            <sz val="9"/>
            <color indexed="81"/>
            <rFont val="Tahoma"/>
            <charset val="1"/>
          </rPr>
          <t>Barun Chakraborty:</t>
        </r>
        <r>
          <rPr>
            <sz val="9"/>
            <color indexed="81"/>
            <rFont val="Tahoma"/>
            <charset val="1"/>
          </rPr>
          <t xml:space="preserve">
Name changed. Earlier name was - 3 Ø 3 Wire 0.2S, 1 Amp.  bulk consumer meter</t>
        </r>
      </text>
    </comment>
    <comment ref="B340" authorId="0" shapeId="0">
      <text>
        <r>
          <rPr>
            <b/>
            <sz val="9"/>
            <color indexed="81"/>
            <rFont val="Tahoma"/>
            <charset val="1"/>
          </rPr>
          <t>Barun Chakraborty:</t>
        </r>
        <r>
          <rPr>
            <sz val="9"/>
            <color indexed="81"/>
            <rFont val="Tahoma"/>
            <charset val="1"/>
          </rPr>
          <t xml:space="preserve">
Name changed. Earlier name was - 3 Ø 4 Wire 0.2S, 1 Amp. bulk consumer meter </t>
        </r>
      </text>
    </comment>
    <comment ref="B343" authorId="0" shapeId="0">
      <text>
        <r>
          <rPr>
            <b/>
            <sz val="9"/>
            <color indexed="81"/>
            <rFont val="Tahoma"/>
            <charset val="1"/>
          </rPr>
          <t>Barun Chakraborty:</t>
        </r>
        <r>
          <rPr>
            <sz val="9"/>
            <color indexed="81"/>
            <rFont val="Tahoma"/>
            <charset val="1"/>
          </rPr>
          <t xml:space="preserve">
Name changed. Earlier name was - CT operated electronic static meters 100/5 Amp. With data storage.</t>
        </r>
      </text>
    </comment>
    <comment ref="B349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Name changed, earlier it was - Set of 3 O.C. relays instantaneous high set feature numerical</t>
        </r>
      </text>
    </comment>
    <comment ref="A371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 was 7131900004</t>
        </r>
      </text>
    </comment>
    <comment ref="A508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 was - 7132230414</t>
        </r>
      </text>
    </comment>
    <comment ref="A533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Code- 7132406420</t>
        </r>
      </text>
    </comment>
    <comment ref="B534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Name changed. Earlier name was - Pilfer proof SMC/FRPP/PPO LTCT meter box with LTCT 100/5A</t>
        </r>
      </text>
    </comment>
    <comment ref="B535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Name changed. Earlier name was - Pilfer proof SMC meter box for LTCT meter box with LTCT 300/5A</t>
        </r>
      </text>
    </comment>
    <comment ref="A596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 was - 7131930107</t>
        </r>
      </text>
    </comment>
    <comment ref="A597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 was - 7131930108</t>
        </r>
      </text>
    </comment>
    <comment ref="A638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 was --7132230009</t>
        </r>
      </text>
    </comment>
    <comment ref="A639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 was --7132230011</t>
        </r>
      </text>
    </comment>
    <comment ref="A640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 was --7132230012</t>
        </r>
      </text>
    </comment>
    <comment ref="A641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 was --7132230008</t>
        </r>
      </text>
    </comment>
    <comment ref="A642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Bin Code changed. Old Bin code was --7132230026</t>
        </r>
      </text>
    </comment>
  </commentList>
</comments>
</file>

<file path=xl/comments2.xml><?xml version="1.0" encoding="utf-8"?>
<comments xmlns="http://schemas.openxmlformats.org/spreadsheetml/2006/main">
  <authors>
    <author>89326879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89326879:</t>
        </r>
        <r>
          <rPr>
            <sz val="9"/>
            <color indexed="81"/>
            <rFont val="Tahoma"/>
            <family val="2"/>
          </rPr>
          <t xml:space="preserve">
2.6 cmt for H-Beam and 2.2 Cmt for PCC Pole 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89326879:</t>
        </r>
        <r>
          <rPr>
            <sz val="9"/>
            <color indexed="81"/>
            <rFont val="Tahoma"/>
            <family val="2"/>
          </rPr>
          <t xml:space="preserve">
2.6 cmt for H-Beam and 2.2 Cmt for PCC Pole </t>
        </r>
      </text>
    </comment>
  </commentList>
</comments>
</file>

<file path=xl/comments3.xml><?xml version="1.0" encoding="utf-8"?>
<comments xmlns="http://schemas.openxmlformats.org/spreadsheetml/2006/main">
  <authors>
    <author>Barun Chakraborty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Earlier- 33 kV Polymer Lightning Arrestor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item - " Universal Meter Box for HT meters" replaced.</t>
        </r>
      </text>
    </comment>
  </commentList>
</comments>
</file>

<file path=xl/comments4.xml><?xml version="1.0" encoding="utf-8"?>
<comments xmlns="http://schemas.openxmlformats.org/spreadsheetml/2006/main">
  <authors>
    <author>Barun Chakraborty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Assuming 2 kg M-seal @ Rs 450/- per kg + PVC Plate 10 mm thick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Earlier- 33 kV Polymer Lightning Arrestor</t>
        </r>
      </text>
    </comment>
  </commentList>
</comments>
</file>

<file path=xl/sharedStrings.xml><?xml version="1.0" encoding="utf-8"?>
<sst xmlns="http://schemas.openxmlformats.org/spreadsheetml/2006/main" count="2642" uniqueCount="1409">
  <si>
    <t>RATE OF STOCK MATERIALS IN SoR OF 2022-23</t>
  </si>
  <si>
    <t>RATE OF ALL MATERIALS ARE INCLUSIVE OF G.S.T. UNLESS MENTIONED SPECIFICALLY IN REMARKS COLUMN</t>
  </si>
  <si>
    <t xml:space="preserve">Material Code </t>
  </si>
  <si>
    <t>Description</t>
  </si>
  <si>
    <t>Unit</t>
  </si>
  <si>
    <t>Unit rate for 2022-23</t>
  </si>
  <si>
    <t>SAP DESCRIPTION</t>
  </si>
  <si>
    <t>REMARKS</t>
  </si>
  <si>
    <t>1:1.5:3 Ratio</t>
  </si>
  <si>
    <t>Cmt</t>
  </si>
  <si>
    <t>Material cost including GST and labour.</t>
  </si>
  <si>
    <t>1:3:6 Ratio</t>
  </si>
  <si>
    <t>*</t>
  </si>
  <si>
    <t>Route &amp; joint indicating stone with M.S. anchor rod</t>
  </si>
  <si>
    <t>Nos.</t>
  </si>
  <si>
    <t>ROUTE &amp; JOINT INDICATING STONE WITH M.S.</t>
  </si>
  <si>
    <t>Cement in 50 kg bags</t>
  </si>
  <si>
    <t>Bags</t>
  </si>
  <si>
    <t>Cement</t>
  </si>
  <si>
    <t>Cable covering tiles 250x250x40 mm</t>
  </si>
  <si>
    <t>Each</t>
  </si>
  <si>
    <t>Aluminium Paint</t>
  </si>
  <si>
    <t>Ltr.</t>
  </si>
  <si>
    <t>Aluminium Paint.</t>
  </si>
  <si>
    <t>Grey Enamel Paint smoke/battle ship</t>
  </si>
  <si>
    <t>Ltr</t>
  </si>
  <si>
    <t>Red Oxide Paint</t>
  </si>
  <si>
    <t>Red Oxide Paint.</t>
  </si>
  <si>
    <t>LT 3 phase 5 Wire Aerial Bunched Cable of Size 3X70+1x16+1x50</t>
  </si>
  <si>
    <t>km</t>
  </si>
  <si>
    <t>LT AB CABLE 3X70+1X16 (STREET LIGHT)+1X5</t>
  </si>
  <si>
    <t>ISI MARK</t>
  </si>
  <si>
    <t>70 Sqmm.</t>
  </si>
  <si>
    <t>Km.</t>
  </si>
  <si>
    <t>ISI MARKED CABLE ALU 1CORE 70 SQMM 1100V</t>
  </si>
  <si>
    <t>120 Sqmm.</t>
  </si>
  <si>
    <t>ISI MARKED CABLE ALU 1CORE 120 SQMM 1100</t>
  </si>
  <si>
    <t>3x400 Sq.mm.</t>
  </si>
  <si>
    <t>33KV 400 sqmm XLPE cable (Underground)</t>
  </si>
  <si>
    <t>35 Sqmm.</t>
  </si>
  <si>
    <t>ISI MARKED CABLE ALU 1CORE 35 SQMM 1100V</t>
  </si>
  <si>
    <t>50 Sqmm.</t>
  </si>
  <si>
    <t>ISI MARKED CABLE ALU 1CORE 50 SQMM 1100V</t>
  </si>
  <si>
    <t>LT 3 phase 5 Wire Aerial Bunched Cable of Size 3X16+1X16+1x25</t>
  </si>
  <si>
    <t>1.1KV LT AB CABLE 3X16+1X16+1X25 SQMM</t>
  </si>
  <si>
    <t>LT 3 phase 5 Wire Aerial Bunched Cable of Size 3X25+1X16+1x25</t>
  </si>
  <si>
    <t>1.1KV LT AB CABLE 3X25+1X16+1X25 SQMM</t>
  </si>
  <si>
    <t>LT 3 phase 5 Wire Aerial Bunched Cable of Size 3X35+1x16+1x25</t>
  </si>
  <si>
    <t>1.1KV LT AB CABLE 3X35+1X16+1X25 SQMM</t>
  </si>
  <si>
    <t>2.5 Sqmm.</t>
  </si>
  <si>
    <t>Per Mtr.</t>
  </si>
  <si>
    <t>11KV PVC INSULATED 2.5 SQMM TWIN CORE SI</t>
  </si>
  <si>
    <t>6.0 Sqmm.</t>
  </si>
  <si>
    <t>11KV PVC INSULATED 6 SQMM TWIN CORE SING</t>
  </si>
  <si>
    <t>10 Sq.mm.</t>
  </si>
  <si>
    <t>11KV PVC INSULATED 10 SQMM FOUR CORE THR</t>
  </si>
  <si>
    <t>150 Sqmm.</t>
  </si>
  <si>
    <t>11KV PVC INSULATED 150SQMM SINGLE CORE X</t>
  </si>
  <si>
    <t>16.0 Sqmm.</t>
  </si>
  <si>
    <t>11KV PVC INSULATED 16SQMM 2 CORE ARMOURE</t>
  </si>
  <si>
    <t>11KV PVC INSULATED 10SQMM 4 CORE ARMOURE</t>
  </si>
  <si>
    <t>25 Sq.mm.</t>
  </si>
  <si>
    <t>120 Sq.mm.</t>
  </si>
  <si>
    <t>ITEM DELETED: NOT TO BE USED</t>
  </si>
  <si>
    <t xml:space="preserve">400 Sqmm. </t>
  </si>
  <si>
    <t>3x95 Sq.mm.</t>
  </si>
  <si>
    <t>33KV A.B. XLPE CABLE 3X95 SQMM</t>
  </si>
  <si>
    <t>3x150 Sq.mm.</t>
  </si>
  <si>
    <t>3x185 Sq.mm.</t>
  </si>
  <si>
    <t>33KV A.B. XLPE CABLE 3X185 SQMM</t>
  </si>
  <si>
    <t>3x240 Sq.mm.</t>
  </si>
  <si>
    <t>33KV A.B. XLPE CABLE 3X240 SQMM</t>
  </si>
  <si>
    <t>33 kV AB Cable Straight thru' joint kit suitable for 35-70 sqmm</t>
  </si>
  <si>
    <t>Set</t>
  </si>
  <si>
    <t>33 kV AB Cable Straight thru' joint kit suitable for 95-120 sqmm</t>
  </si>
  <si>
    <t xml:space="preserve">11 kV 3 phase Aerial Bunched Cable 3x35 + 35 Sq mm </t>
  </si>
  <si>
    <t>11KV 3 PHASE AERIAL BUNCHED XLPE CABLE 3</t>
  </si>
  <si>
    <t xml:space="preserve">11 kV 3 phase Aerial Bunched Cable 3x70 + 70 Sq mm </t>
  </si>
  <si>
    <t xml:space="preserve">11 kV 3 phase Aerial Bunched Cable 3x95 + 95 Sq mm </t>
  </si>
  <si>
    <t xml:space="preserve">11 kV 3 phase Aerial Bunched Cable 3x120 + 120 Sq mm </t>
  </si>
  <si>
    <t>11 kV AB Cable Straight thru' joint kit suitable for 35-70 sqmm</t>
  </si>
  <si>
    <t>11KV AB XLPE CABLE STRAIGHT THRU JOINT K</t>
  </si>
  <si>
    <t>11 kV AB Cable Straight thru' joint kit suitable for 95-120 sqmm</t>
  </si>
  <si>
    <t>LT 1 phase 3 Wire Aerial Bunched Cable of Size 1X25+1X16+1x25</t>
  </si>
  <si>
    <t>LT 1PH 3 WIRE AERIAL BUNCHED CABLE OF SI</t>
  </si>
  <si>
    <t>LT 3 phase 5 Wire Aerial Bunched Cable of Size 3X50+1x16+1x35</t>
  </si>
  <si>
    <t>1.1KV LT  AB CABLE 3X50+1X16+1X35 SQMM</t>
  </si>
  <si>
    <t>LT 3 phase 5 Wire Aerial Bunched Cable of Size 3X50+1X25+1x35</t>
  </si>
  <si>
    <t>LT 3PH 5 WIRE AERIAL BUNCHED CABLE OF SI</t>
  </si>
  <si>
    <t>LT 3 phase 4 Wire Aerial Bunched Cable of Size 3X16+1x25</t>
  </si>
  <si>
    <t>LT AB CABLEB 3X16+1X25 SQMM</t>
  </si>
  <si>
    <t>LT 3 phase 4 Wire Aerial Bunched Cable of Size 3X25+1x25</t>
  </si>
  <si>
    <t>LT AB CABLEB 3X25+1X25 SQMM</t>
  </si>
  <si>
    <t>33KV 3 CORE XLPE UG CABLE 3X 240SQMM</t>
  </si>
  <si>
    <t>70 Sq.mm</t>
  </si>
  <si>
    <t>95 Sq.mm</t>
  </si>
  <si>
    <t>11KV 3 CORE XLPE UG CABLE 95 SQMM</t>
  </si>
  <si>
    <t>120 Sq.mm</t>
  </si>
  <si>
    <t>11KV 3 CORE XLPE UG CABLE 120 SQMM</t>
  </si>
  <si>
    <t>240 Sq.mm</t>
  </si>
  <si>
    <t>11KV 3 CORE XLPE UG CABLE 240 SQMM</t>
  </si>
  <si>
    <t>400 Sq.mm</t>
  </si>
  <si>
    <t>11KV 3 CORE XLPE UG CABLE 400 SQMM</t>
  </si>
  <si>
    <t>PVC Insulated 1100 Volts grade Aluminium Twin Core Single Phase 4.0 sq.mm. Unarmoured service cable.</t>
  </si>
  <si>
    <t>PVC Insulated 11kV 2 Core 4.0 sqmm cable</t>
  </si>
  <si>
    <t>PVC Insulated 1100 Volts grade 70 SQMM, 4 CORE, ARMOURED AL. CABLE</t>
  </si>
  <si>
    <t>PVC Insul. 70 Sqmm 4C Armour UG AL. Cable</t>
  </si>
  <si>
    <t>PVC Insulated 1100 Volts grade 95 SQMM, 4 CORE, ARMOURED AL. CABLE</t>
  </si>
  <si>
    <t>PVC Insul. 95 Sqmm 4C Armour UG AL Cable</t>
  </si>
  <si>
    <t>PVC Insulated 1100 Volts grade 150 SQMM, 4 CORE, ARMOURED AL. CABLE</t>
  </si>
  <si>
    <t>PVC Insu. 150 Sqmm 4C Armour UG Al Cable</t>
  </si>
  <si>
    <t>PVC Insulated 1100 Volts grade 300 SQMM, 4 CORE, ARMOURED AL. CABLE</t>
  </si>
  <si>
    <t>PVC Insul. 300 Sqmm. 4C Armour Al. Cable</t>
  </si>
  <si>
    <t>PVC Insulated 1100 Volts grade 400 SQMM, 4 CORE, ARMOURED AL. CABLE</t>
  </si>
  <si>
    <t>PVC Insul. 400 Sqmm. 4C Armour Al. Cable</t>
  </si>
  <si>
    <t>33 kV AB Cable Straight thru' joint kit suitable for 185 sqmm</t>
  </si>
  <si>
    <t>33 kV ABC Straight thru jointkit 185 sqmm</t>
  </si>
  <si>
    <t>33 kV XLPE UG Cable Straight through heat shrinkable cable jointing kit with lugs for 3 core 120-240 sq mm XLPE cable</t>
  </si>
  <si>
    <t>33kV UGCable Straight thru jointkit 120-240 sqmm</t>
  </si>
  <si>
    <t>33 kV XLPE UG Cable Straight through heat shrinkable cable jointing kit with lugs for 3 core 300-400 sq mm XLPE cable</t>
  </si>
  <si>
    <t>No</t>
  </si>
  <si>
    <t>33kV UGCable Straight thru jointkit 300-400 sqmm</t>
  </si>
  <si>
    <t>2 Core (UNARMOURED)</t>
  </si>
  <si>
    <t>CONTROL CABLE COP 2 CORE 2.5 SQMM PVC/PVC</t>
  </si>
  <si>
    <t>2 Core (ARMOURED)</t>
  </si>
  <si>
    <t>4 Core (UNARMOURED)</t>
  </si>
  <si>
    <t>CONTROL CABLE COP 4 CORE 2.5 SQMM PVC/PVC</t>
  </si>
  <si>
    <t>4 Core (ARMOURED)</t>
  </si>
  <si>
    <t>8 Core (UNARMOURED)</t>
  </si>
  <si>
    <t>CONTROL CABLE COP 8 CORE 2.5 SQ MM PVC/P</t>
  </si>
  <si>
    <t>10 Core (UNARMOURED)</t>
  </si>
  <si>
    <t>CONTROL CABLE COP 10 CORE 2.5 SQMM PVC/PVC</t>
  </si>
  <si>
    <t>10 Core (ARMOURED)</t>
  </si>
  <si>
    <t>12 Core (UNARMOURED)</t>
  </si>
  <si>
    <t>CONTROL CABLE COP 12 CORE 2.5 SQMM PVC/PVC</t>
  </si>
  <si>
    <t>16 Sq.mm.</t>
  </si>
  <si>
    <t>KM</t>
  </si>
  <si>
    <t>ALUMINIUM 1C 16 SQ MM UNARMOURED LT PVC</t>
  </si>
  <si>
    <t>50 Sq.mm.</t>
  </si>
  <si>
    <t>ALUMINIUM 1C 50 SQ MM UNARMOURED LT PVC</t>
  </si>
  <si>
    <t>ALUMINIUM 1C 70 SQ MM UNARMOURED LT PVC</t>
  </si>
  <si>
    <t>150 Sq.mm</t>
  </si>
  <si>
    <t>ALUMINIUM 1C 150 SQ MM UNARMOURED LT PVC</t>
  </si>
  <si>
    <t>300 Sq.mm</t>
  </si>
  <si>
    <t>ALUMINIUM 1C 300 SQ MM UNARMOURED LT PVC</t>
  </si>
  <si>
    <t>ALUMINIUM 1C 400 SQ MM UNARMOURED LT PV</t>
  </si>
  <si>
    <t xml:space="preserve">  70 Sqmm.</t>
  </si>
  <si>
    <t>POWERCABLE ARM ALU 3.5CORE 70/35SQMM PVC</t>
  </si>
  <si>
    <t>POWERCABLE ARM ALU 3.5CORE 150/70SQMM PV</t>
  </si>
  <si>
    <t>300 Sqmm.</t>
  </si>
  <si>
    <t>Power Cable ARM ALU 3.5CORE 300/150SQMM</t>
  </si>
  <si>
    <t>16,0 SQMM, 4 CORE, ARMOURED AL. CABLE</t>
  </si>
  <si>
    <t>33 kV ABC Termination kit 35-70 sqmm</t>
  </si>
  <si>
    <t>33 kV ABC Termination kit 95-120 sqmm</t>
  </si>
  <si>
    <t>33KV ABC TERMINATION KIT 95-120 SQMM</t>
  </si>
  <si>
    <t>33 kV ABC Termination kit 185 sqmm</t>
  </si>
  <si>
    <t>33KV ABC TERMINATION KIT 185 SQMM</t>
  </si>
  <si>
    <t>33 kV ABC Termination kit 240 sqmm</t>
  </si>
  <si>
    <t>33KV ABC TERMINATION KIT 240 SQMM</t>
  </si>
  <si>
    <t>33 kV ABC Termination kit 300 sqmm</t>
  </si>
  <si>
    <t>33 kV ABC Termination kit 400 sqmm</t>
  </si>
  <si>
    <t>Straight line Suspension Assembly (Suitable for all size cable)</t>
  </si>
  <si>
    <t>STRAIGHT LINE SUSPENSION ASSEMBLY FOR AL</t>
  </si>
  <si>
    <t>Dead-end Assembly (Suitable for all size cable)</t>
  </si>
  <si>
    <t>Cable tie for AB Cable</t>
  </si>
  <si>
    <t>11 kV ABC-T Jointing kit 95-120 sqmm</t>
  </si>
  <si>
    <t>11KV ABC T-JOINTING KIT 95-120 SQMM</t>
  </si>
  <si>
    <t>11 kV ABC Termination kit 35-70 sqmm</t>
  </si>
  <si>
    <t>11KV ABC TERMINATION KIT 35-70 SQMM</t>
  </si>
  <si>
    <t>11 kV ABC Termination kit 95-120 sqmm</t>
  </si>
  <si>
    <t>Cable tie (UV protected black colour) for AB Cable</t>
  </si>
  <si>
    <t>CABLE TIE FOR AB CABLE (UV PROTECTED BLA</t>
  </si>
  <si>
    <t>End terminating jointing kit for 400 sqmm XLPE cable</t>
  </si>
  <si>
    <t>Jointing kit 33KV 3x400sqmm XLPE cable</t>
  </si>
  <si>
    <t>10 Sq.mm, 4 Core</t>
  </si>
  <si>
    <t>16 Sq.mm, 4 Core</t>
  </si>
  <si>
    <t>1.1KV STRAIGHT THROUGH JOINTING KIT FOR</t>
  </si>
  <si>
    <t>25 Sq.mm, 4 Core</t>
  </si>
  <si>
    <t>70 Sq.mm, 3.5 Core</t>
  </si>
  <si>
    <t>150 Sq.mm, 3.5 Core</t>
  </si>
  <si>
    <t>300 Sq.mm, 3.5 Core</t>
  </si>
  <si>
    <t>400 Sq.mm, 3.5 Core</t>
  </si>
  <si>
    <t>End terminating jointing kit upto 240 sqmm XLPE cable</t>
  </si>
  <si>
    <r>
      <t xml:space="preserve">33KV END TERMINAL JOINTING KIT </t>
    </r>
    <r>
      <rPr>
        <b/>
        <sz val="10"/>
        <rFont val="Verdana"/>
        <family val="2"/>
      </rPr>
      <t>FOR</t>
    </r>
    <r>
      <rPr>
        <sz val="10"/>
        <rFont val="Verdana"/>
        <family val="2"/>
      </rPr>
      <t xml:space="preserve"> 240SQ</t>
    </r>
  </si>
  <si>
    <t>3x50 Sq.mm</t>
  </si>
  <si>
    <t>3x95 Sq.mm</t>
  </si>
  <si>
    <t>3X95 SQMM 11KV HEAT SHRINKABLE TYPE JOIN</t>
  </si>
  <si>
    <t>3x150 Sq.mm</t>
  </si>
  <si>
    <t>3X150 SQMM 11KV HEAT SHRINKABLE TYPE JOI</t>
  </si>
  <si>
    <t>3x240 Sq. mm</t>
  </si>
  <si>
    <t>3X240 SQMM 11KV HEAT SHRINKABLE TYPE JOI</t>
  </si>
  <si>
    <t>3x400 Sq. mm</t>
  </si>
  <si>
    <t>3X400 SQMM 11KV HEAT SHRINKABLE TYPE JOI</t>
  </si>
  <si>
    <t>3X95 SQMM 11KV HEAT SHRINKABLE INDOOR TY</t>
  </si>
  <si>
    <t>3X240 SQMM 11KV HEAT SHRINKABLE INDOOR T</t>
  </si>
  <si>
    <t>3X400 SQMM 11KV HEAT SHRINKABLE INDOOR T</t>
  </si>
  <si>
    <t>Marshelling Box (with 10 No. connectors)</t>
  </si>
  <si>
    <t>No.</t>
  </si>
  <si>
    <t>MARSHELLING BOX</t>
  </si>
  <si>
    <t>10 Sq mm</t>
  </si>
  <si>
    <t>10 SQMM ALUMINIUM END TERMINALS (LUGS)</t>
  </si>
  <si>
    <t>16 Sq mm</t>
  </si>
  <si>
    <t>16 SQMM ALUMINIUM END TERMINALS (LUGS)</t>
  </si>
  <si>
    <t>25 Sq mm</t>
  </si>
  <si>
    <t>32 Sq mm</t>
  </si>
  <si>
    <t>50 Sq mm</t>
  </si>
  <si>
    <t>50 SQMM ALUMINIUM END TERMINALS (LUGS)</t>
  </si>
  <si>
    <t>70 Sq mm</t>
  </si>
  <si>
    <t>70 SQMM ALUMINIUM END TERMINALS (LUGS)</t>
  </si>
  <si>
    <t>95 Sq mm</t>
  </si>
  <si>
    <t>95 SQMM ALUMINIUM END TERMINALS (LUGS)</t>
  </si>
  <si>
    <t>120 Sq mm</t>
  </si>
  <si>
    <t>120 SQMM ALUMINIUM END TERMINALS (LUGS)</t>
  </si>
  <si>
    <t>150 Sq mm</t>
  </si>
  <si>
    <t>150 SQMM ALUMINIUM END TERMINALS (LUGS)</t>
  </si>
  <si>
    <t>185 Sq mm</t>
  </si>
  <si>
    <t>225 Sq mm</t>
  </si>
  <si>
    <t>240 Sq mm</t>
  </si>
  <si>
    <t>300 Sq mm</t>
  </si>
  <si>
    <t>300 SQMM ALUMINIUM END TERMINALS (LUGS)</t>
  </si>
  <si>
    <t>400 Sq mm</t>
  </si>
  <si>
    <t>Pre-Insulated Bimetallic crimping lugs for Transformer connector</t>
  </si>
  <si>
    <t>PRE- INSULATED BIMETALLIC CRIMPING TYPE</t>
  </si>
  <si>
    <t xml:space="preserve">Piercing connector suitable for 95- 16 sqmm to 10-2.5 sqmm. for street light and service connection. </t>
  </si>
  <si>
    <t>INSULATING PIERCING CONNECTOR AB CABLE(S</t>
  </si>
  <si>
    <t xml:space="preserve">Piercing connector suitable for 95- 16 sqmm to 50-16 sqmm. cable for Distribution Box. </t>
  </si>
  <si>
    <t>INSULATING PIERCING CONNECTOR FOR AB CAB</t>
  </si>
  <si>
    <t>Piercing connector suitable for 95- 16 sqmm to 95-16 sqmm. for Tee connection.</t>
  </si>
  <si>
    <t>INSULATING PIERCING CONNECTOR FOR ABC TO</t>
  </si>
  <si>
    <t>Universal distribution connector</t>
  </si>
  <si>
    <t>UDC- UNIVERSAL DISTRIBUTION CONNECTOR</t>
  </si>
  <si>
    <t xml:space="preserve">Straight through joints </t>
  </si>
  <si>
    <t>STRAIGHT THROUGH JOINT</t>
  </si>
  <si>
    <t>End cap for 50/70 Sq.mm</t>
  </si>
  <si>
    <t>END CLAMP CAP FOR 50/70 SQMM</t>
  </si>
  <si>
    <t>M.S. ANGLE 35 x 35 x 5 mm</t>
  </si>
  <si>
    <t>MT</t>
  </si>
  <si>
    <t>50 x 50 x 6 mm</t>
  </si>
  <si>
    <t>M S ANGLE 50X50X5 MM</t>
  </si>
  <si>
    <t>65 x 65 x 6 mm</t>
  </si>
  <si>
    <t>M S ANGLE 65X65X6 MM</t>
  </si>
  <si>
    <t>75 x 75 x 6 mm</t>
  </si>
  <si>
    <t>M S ANGLE 75X75X6 MM</t>
  </si>
  <si>
    <t>75x40 mm</t>
  </si>
  <si>
    <t>M S CHANNEL 75X40 MM CP</t>
  </si>
  <si>
    <t>50x6 mm</t>
  </si>
  <si>
    <t>M.S.FLATE 50X6 MM CP</t>
  </si>
  <si>
    <t>100x50 mm</t>
  </si>
  <si>
    <t>M S CHANNEL 100X50 MM</t>
  </si>
  <si>
    <t>65x8 mm</t>
  </si>
  <si>
    <t>M S FLAT 65X8 MM</t>
  </si>
  <si>
    <t>125 x 70 mm</t>
  </si>
  <si>
    <t>R.S.JOIST 125 x 70 mm</t>
  </si>
  <si>
    <t>175 x 85 mm</t>
  </si>
  <si>
    <t>R S JOIST 175X85 MM</t>
  </si>
  <si>
    <t>52 kgs per mtr/105 lbs yard</t>
  </si>
  <si>
    <t>Rails 52.09 kgs per Mtr./105 lbs yard</t>
  </si>
  <si>
    <t>60 kgs per mtr</t>
  </si>
  <si>
    <t>RAIL 60 KG PER METER</t>
  </si>
  <si>
    <t xml:space="preserve"> 37.1 Kg/Mtr.; 13 Mtr. Length</t>
  </si>
  <si>
    <t>H BEAMS 152X152MM; 37.1 KG/MTR.</t>
  </si>
  <si>
    <t xml:space="preserve"> 37.1 Kg/Mtr.; 11 Mtr. Length</t>
  </si>
  <si>
    <t>MS H BEAMS 152X152MM, 37.1 KG/MTR 11MTR</t>
  </si>
  <si>
    <t>Wide Parallel Flange Beam (WPB) 13 Meter long (160x160 mm) ; 30.44 Kg/Mtr.</t>
  </si>
  <si>
    <t>NEW ITEM INTRODUCED</t>
  </si>
  <si>
    <t>Wide Parallel Flange Beam (WPB) 11 Meter long (160x160 mm) ; 30.44 Kg/Mtr.</t>
  </si>
  <si>
    <t>Barbed wire</t>
  </si>
  <si>
    <t>G.I. WIRES: - Barbed wire.</t>
  </si>
  <si>
    <t>I-Bolt (big size)</t>
  </si>
  <si>
    <t>I BOLT M 20X128MM THREAD PORTION 50 MM I</t>
  </si>
  <si>
    <t>12x65 mm</t>
  </si>
  <si>
    <t>Kg</t>
  </si>
  <si>
    <t>16x40 mm</t>
  </si>
  <si>
    <t>BOLT WITH NUT G I 16X40 MM</t>
  </si>
  <si>
    <t>16x65 mm</t>
  </si>
  <si>
    <t>BOLT WITH NUT GI 16X65 MM</t>
  </si>
  <si>
    <t>12x100 mm</t>
  </si>
  <si>
    <t>BOLT WITH NUT M S 12X100 MM</t>
  </si>
  <si>
    <t>12x120 mm</t>
  </si>
  <si>
    <t>M S NUTS AND BOLTS: - 12x120mm</t>
  </si>
  <si>
    <t>12x140 mm</t>
  </si>
  <si>
    <t>M S NUTS AND BOLTS: - 12x140mm</t>
  </si>
  <si>
    <t>M S NUTS AND BOLTS: - 16x40mm</t>
  </si>
  <si>
    <t>M S NUTS AND BOLTS: - 16x65mm</t>
  </si>
  <si>
    <t>16x90 mm</t>
  </si>
  <si>
    <t>M S NUTS AND BOLTS: - 16x90mm</t>
  </si>
  <si>
    <t>16x100 mm</t>
  </si>
  <si>
    <t>M S NUTS AND BOLTS: - 16x100mm</t>
  </si>
  <si>
    <t>16x140 mm</t>
  </si>
  <si>
    <t>M S NUTS AND BOLTS: - 16x140mm</t>
  </si>
  <si>
    <t>16x160 mm</t>
  </si>
  <si>
    <t>M S NUTS AND BOLTS: - 16x160mm</t>
  </si>
  <si>
    <t>16x200 mm</t>
  </si>
  <si>
    <t>M S NUTS AND BOLTS - 16x200mm</t>
  </si>
  <si>
    <t>16x300 mm</t>
  </si>
  <si>
    <t>M S NUTS AND BOLTS: - 16x300mm</t>
  </si>
  <si>
    <t>16x250 mm</t>
  </si>
  <si>
    <t>M S NUTS AND BOLTS: - 16x250mm</t>
  </si>
  <si>
    <t>20x75 mm</t>
  </si>
  <si>
    <t>M S NUTS AND BOLTS: - 20x75mm</t>
  </si>
  <si>
    <t>20x90 mm</t>
  </si>
  <si>
    <t>M S NUTS AND BOLTS: - 20x90mm</t>
  </si>
  <si>
    <t>20x110 mm</t>
  </si>
  <si>
    <t>M S NUTS AND BOLTS: - 20x110mm</t>
  </si>
  <si>
    <t>24x120 mm</t>
  </si>
  <si>
    <t>M S NUTS AND BOLTS: - 24x120mm</t>
  </si>
  <si>
    <t>Foundation bolt</t>
  </si>
  <si>
    <t>Foundation bolt 25x1200 mm</t>
  </si>
  <si>
    <t>G.I. Spring Washer</t>
  </si>
  <si>
    <t>WASHER SPRING 25MM HOLE DIA</t>
  </si>
  <si>
    <t>G.I. Pipe 200 mm for 400 sqmm cable of dia 105 mm</t>
  </si>
  <si>
    <t>RM</t>
  </si>
  <si>
    <t>G.I. PIPE 200MM FOR 400MM CABLE OF DIA 1</t>
  </si>
  <si>
    <t>G.I. bend 200 mm</t>
  </si>
  <si>
    <t>G.I.BEND 200MM</t>
  </si>
  <si>
    <t>Caping of HDPE Pipe on both end of pipe with concreting and bricks work.</t>
  </si>
  <si>
    <t>CAPING OF HDPE PIPE ON BOTH END OF PIPE</t>
  </si>
  <si>
    <t>Caping of RCC Pipe on both end of pipe with Concreting and Bricks work</t>
  </si>
  <si>
    <t>RCC Pipe Type NP-3 (2.5 mtr long) on first class bedding - 600 mm</t>
  </si>
  <si>
    <t>RCC Pipe Type NP-3 (2.5 mtr long) on first class bedding - 900 mm</t>
  </si>
  <si>
    <t>900 MM RCC PIPE TYPE NP-2(2.5MTR LONG)</t>
  </si>
  <si>
    <t>M.S.Pipe 200 mm dia with collars</t>
  </si>
  <si>
    <r>
      <t xml:space="preserve">RM </t>
    </r>
    <r>
      <rPr>
        <sz val="9"/>
        <rFont val="Verdana"/>
        <family val="2"/>
      </rPr>
      <t>(medium)</t>
    </r>
  </si>
  <si>
    <t>RM (light)</t>
  </si>
  <si>
    <t>M.S. PIPE 200 MM DIA WITH COLLARS</t>
  </si>
  <si>
    <t>G.I. Bend 40 mm</t>
  </si>
  <si>
    <t>Gl Pipe 40 mm</t>
  </si>
  <si>
    <t>Per Mtr</t>
  </si>
  <si>
    <t>PIPE GI 40 MM MEDIUM QUALITY</t>
  </si>
  <si>
    <t>GI earthing pipe of 40 mm dia 3.04 mtr long with 12 mm hole at 18 places at equal distance trapered casing at lower end.</t>
  </si>
  <si>
    <t>G.I. EARTHING PIPE 40 MM</t>
  </si>
  <si>
    <t xml:space="preserve">25 mm dia 2500 mm long GI rod earth electrodes </t>
  </si>
  <si>
    <t>G.I.EARTHING PIPE/ROD SIZE 2500x25 mm</t>
  </si>
  <si>
    <t>Providing, Fabricating and fixing 8 SWG Chain link fencing 75 x 75 mm Size Gl Chain link Mesh fencing made out of 65 x 65 x 6 mm MS angle as per drawing no. 04-01/ST/62 R2 Date 05.06.2007</t>
  </si>
  <si>
    <t>Wall mounting type holder for Hydrometer</t>
  </si>
  <si>
    <t xml:space="preserve">Anchor clamp assembly (consisting of GI Pole Clamp, GI Flat type I-hook &amp; Nylon Cable tie). </t>
  </si>
  <si>
    <t>ANCHOR CLAMP/ DEAD END CLAMP</t>
  </si>
  <si>
    <t xml:space="preserve">Suspension clamp assembly (consisting of GI Pole Clamp, GI Flat type I-hook &amp; Nylon Cable tie). </t>
  </si>
  <si>
    <t>SUSPENSION CLAMP</t>
  </si>
  <si>
    <t>140 Kg; 8.0 Mtr long</t>
  </si>
  <si>
    <t>PCC POLE 140 KG; 8,0 MTR LONG</t>
  </si>
  <si>
    <t>410-SP-29, 9 Mtrs. Long.</t>
  </si>
  <si>
    <t>280 Kg; 9.1 Mtr long</t>
  </si>
  <si>
    <t>410-SP-60, 12 Mtrs. Long.</t>
  </si>
  <si>
    <t>POLE-STEEL TUBULAR 100X125X150MM 10.9 MT</t>
  </si>
  <si>
    <t>350 Kg; 7.0 Mtr long</t>
  </si>
  <si>
    <t>PCC POLE 350 KG; 7,0 MTR LONG</t>
  </si>
  <si>
    <t>Through Bolt</t>
  </si>
  <si>
    <t>Through Bolt 12 mm</t>
  </si>
  <si>
    <t>D.C. Cross arm 3.8 Mtr 100 x 50 mm.</t>
  </si>
  <si>
    <t>Stay clamp for 140 kG PCC Pole</t>
  </si>
  <si>
    <t>Pair</t>
  </si>
  <si>
    <t>Stay clamp LT/Pair</t>
  </si>
  <si>
    <t>Stay clamp HT per pair</t>
  </si>
  <si>
    <t>LT U CLAMP</t>
  </si>
  <si>
    <t>Strain Plate (50x6 mm) for 11 kV</t>
  </si>
  <si>
    <t>Strain Plate</t>
  </si>
  <si>
    <t>Pole Clamp</t>
  </si>
  <si>
    <t>POLE CLAMP</t>
  </si>
  <si>
    <t>Service Ring</t>
  </si>
  <si>
    <t>Service ring made of 16 mm</t>
  </si>
  <si>
    <t>Stay Clamp for 280 kG. PCC Pole</t>
  </si>
  <si>
    <t>HT STAY CLAMP PCC POLE 280 KG A TYPE</t>
  </si>
  <si>
    <t>Stay Clamp Rail "A" type</t>
  </si>
  <si>
    <t>HT STAY CLAMP RAIL POLE A TYPE</t>
  </si>
  <si>
    <t>Stay Clamp for R.S.Joist "A" type</t>
  </si>
  <si>
    <t>HT STAY CLAMP R S JOIST A TYPE</t>
  </si>
  <si>
    <t>Stay Clamp Rail "B" type</t>
  </si>
  <si>
    <t>HT STAY CLAMP RAIL POLE B TYPE</t>
  </si>
  <si>
    <t>Back Clamp Rail for H-Beam</t>
  </si>
  <si>
    <t>33 KV TOP CLAMP SEMIFINISHED</t>
  </si>
  <si>
    <t>L.T. 3 Pin Cross Arm 50x50x6 mm</t>
  </si>
  <si>
    <t>LT THREE PIN CROSS ARM</t>
  </si>
  <si>
    <t>L.T. 4 Pin Cross Arm 50x50x6 mm</t>
  </si>
  <si>
    <t>713081LT 4-Pin cross arms 50 x 50 x 6 mm</t>
  </si>
  <si>
    <t>L.T. 5 Pin Cross Arm 50x50x6 mm</t>
  </si>
  <si>
    <t>LT FIVE PIN CROSS ARM</t>
  </si>
  <si>
    <t>11 kV Cross Arm Cleat type</t>
  </si>
  <si>
    <t>11 KV V CROSS ARM</t>
  </si>
  <si>
    <t>D.O. Mounting Channel 75x40 mm</t>
  </si>
  <si>
    <t>D.O. / LA Mounting channel 75x40 mm.</t>
  </si>
  <si>
    <t>11 kV Guarding Channel 100x50 mm</t>
  </si>
  <si>
    <t>1.1 MTR DPDC CROSS ARM</t>
  </si>
  <si>
    <t>D.C.Cross arm 4' Centre 100x50 mm Channel 2 Nos.</t>
  </si>
  <si>
    <t>11KV 4 FEET CENTRE DC CROSS ARM</t>
  </si>
  <si>
    <t xml:space="preserve">D.C.Cross arm 4' Centre 75x40 mm Channel </t>
  </si>
  <si>
    <t xml:space="preserve">D.C.Cross arm 4' Centre Angle 100x100x6 mm  </t>
  </si>
  <si>
    <t>D.C.Cross arm 8' Centre 100x50 mm  Channel</t>
  </si>
  <si>
    <t>11KV 8 FEET CENTRE DC CROSS ARM</t>
  </si>
  <si>
    <t>33 kV Cross Arm 75x75x6 mm</t>
  </si>
  <si>
    <t>33 KV V CROSS ARM</t>
  </si>
  <si>
    <t>D.C.Cross arm 5' Centre 100x50 mm M.S.Channel</t>
  </si>
  <si>
    <t>33 KV 5 FEET CENTRE DC CROSS ARM</t>
  </si>
  <si>
    <t>Strain Plate (65x8 mm) for 33 kV</t>
  </si>
  <si>
    <t>STRAIN PLATE</t>
  </si>
  <si>
    <t>33 kV Top Channel 75x75x6 mm</t>
  </si>
  <si>
    <t>33KV top clamp</t>
  </si>
  <si>
    <t>11 kV Top Clamp Angle type 65x65x6 mm</t>
  </si>
  <si>
    <t>11 kV top clamp</t>
  </si>
  <si>
    <t>Single Pole Cut Point Fitting 100x50 mm</t>
  </si>
  <si>
    <t>11 kV Cut point channel paint</t>
  </si>
  <si>
    <t>D.C.Cross Arm 5.2 Mtr. Channel</t>
  </si>
  <si>
    <t>33 KV 4.8 MTR DC CROSS ARM</t>
  </si>
  <si>
    <t>Stay Clamp Rail for H-Beam</t>
  </si>
  <si>
    <t>Stay clamp for 'H' Beam</t>
  </si>
  <si>
    <t>11 kV Pin insulator with Pin</t>
  </si>
  <si>
    <t>11KV 5KN PIN INSULATOR (POLYMER)</t>
  </si>
  <si>
    <t>33 kV Pin insulator with Pin</t>
  </si>
  <si>
    <t>33KV 10KN PIN INSULATOR (POLYMER)</t>
  </si>
  <si>
    <t>11 kV Disc Insulator</t>
  </si>
  <si>
    <t>11KV 45KN DISC INSULATOR T&amp;C TYPE (POLYM</t>
  </si>
  <si>
    <t>33 kV Composite Disc insulator</t>
  </si>
  <si>
    <t>33KV POLYMER (COMPOSITE) DISC INSULATOR</t>
  </si>
  <si>
    <t>Split insulator</t>
  </si>
  <si>
    <t>Split insulators.</t>
  </si>
  <si>
    <t>11 kV Post Insulator</t>
  </si>
  <si>
    <t>11KV POST INSULATOR</t>
  </si>
  <si>
    <t>33 kV Post Insulator</t>
  </si>
  <si>
    <t>33KV POST INSULATOR</t>
  </si>
  <si>
    <t xml:space="preserve">Disc insulator </t>
  </si>
  <si>
    <t>Disc Insulator</t>
  </si>
  <si>
    <t>11 kV Pin insulator</t>
  </si>
  <si>
    <t>11 KV Pin insulator without GI Pin</t>
  </si>
  <si>
    <t xml:space="preserve">33 kV Pin insulator </t>
  </si>
  <si>
    <t>33 KV Pin insulator without GI Pin.</t>
  </si>
  <si>
    <t>65 x 50 mm.</t>
  </si>
  <si>
    <t>SHACKEL INSULATORS: - 65 x 50 mm.</t>
  </si>
  <si>
    <t>90 x 75 mm.</t>
  </si>
  <si>
    <t>SHACKEL INSULATORS 90 x 75 mm.</t>
  </si>
  <si>
    <t>Stay insulator</t>
  </si>
  <si>
    <t>Stay insulators.</t>
  </si>
  <si>
    <t>GI Pin for 11 kV Pin insulator.</t>
  </si>
  <si>
    <t>GI Pin for 11 KV Pin insulator</t>
  </si>
  <si>
    <t>GI Pin for 33 kV Pin insulator.</t>
  </si>
  <si>
    <t>GI Pin for 33 KV Pin insulator</t>
  </si>
  <si>
    <t>Aluminium bobbin.</t>
  </si>
  <si>
    <t>Aluminium Bobbin.</t>
  </si>
  <si>
    <t>For 65 x 50 mm insulators</t>
  </si>
  <si>
    <t>7H.W. 50X65MM LT SHACKLE INSULATOR CMPLT</t>
  </si>
  <si>
    <t>For 90 x 75 mm insulators</t>
  </si>
  <si>
    <t>HARDWARE FOR 75X90 MM LT SHACKLE INSULATOR</t>
  </si>
  <si>
    <t>Strain H/W up to Rabbit.</t>
  </si>
  <si>
    <t>11 KV Strain hardware fittings.</t>
  </si>
  <si>
    <t>Strain H/W for Raccoon &amp; Dog.</t>
  </si>
  <si>
    <t>33 KV Strain hardware fittings.</t>
  </si>
  <si>
    <t>Suspension H/W suitable for Panther Conductor.</t>
  </si>
  <si>
    <t>SSH ASSEMBLY WITH ARCING HORN FOR PANTHE</t>
  </si>
  <si>
    <t>Aluminium binding wire and tape.</t>
  </si>
  <si>
    <t>BINDING WIRE</t>
  </si>
  <si>
    <t>0.02 Sq.inch (20/22 Sqmm Al. Eq.) (Squirrel)</t>
  </si>
  <si>
    <t>Km</t>
  </si>
  <si>
    <t>CONDUCTOR AAA SQURREL</t>
  </si>
  <si>
    <t>0.03 Sq.inch (30/34 Sqmm Al. Eq.) (Weasel)</t>
  </si>
  <si>
    <t>CONDUCTOR AAA WEASEL</t>
  </si>
  <si>
    <t>0.05 Sq.inch (50/55 Sqmm Al. Eq.) (Rabbit)</t>
  </si>
  <si>
    <t>CONDUCTOR AAA RABBIT</t>
  </si>
  <si>
    <t>0.075 Sq.inch (80 Sqmm Al. Eq.) (Raccoon)</t>
  </si>
  <si>
    <t>CONDUCTOR AAA RACOON</t>
  </si>
  <si>
    <t>Jointing sleeve for Raccoon Conductor.</t>
  </si>
  <si>
    <t>JOINTING SLEEVE FOR RACCOON CONDUCTOR</t>
  </si>
  <si>
    <t>Jointing sleeve for Dog Conductor.</t>
  </si>
  <si>
    <t>JOINTING SLEEVE FOR DOG CONDUCTOR</t>
  </si>
  <si>
    <t>Bimetallic clamp for Power Transformer</t>
  </si>
  <si>
    <t>0.02 Sq.inch (20 Sqmm Al. Eq.) (Squirrel)</t>
  </si>
  <si>
    <t>ACSR CONDUCTOR 0.02 sqmm(20 Sqmm Al.Eq)</t>
  </si>
  <si>
    <t>Bimetallic clamp for VCB</t>
  </si>
  <si>
    <t>0.03 Sq.inch (30 Sqmm Al. Eq.) (Weasel)</t>
  </si>
  <si>
    <t>ACSR CONDUCTOR 0.03 Sqmm (30 Sqmm AlEq)</t>
  </si>
  <si>
    <t>Bimetallic clamp for CT-PT Unit</t>
  </si>
  <si>
    <t>0.05 Sq.inch (50 Sqmm Al. Eq.) (Rabbit)</t>
  </si>
  <si>
    <t>ACSR CONDUCTOR 0.05 Sqmm (50 Sqmm Al q)</t>
  </si>
  <si>
    <t>Bimetallic clamp for Distribution Transformer (HT)</t>
  </si>
  <si>
    <t>ACSR CONDUCTOR 0.075 Sqmm (80 Sqmm Al.E</t>
  </si>
  <si>
    <t>0.10 Sq.inch (100 Sqmm Al. Eq.) (Dog)</t>
  </si>
  <si>
    <t>ACSR CONDUCTOR 0.10 Sqmm (100 Sqmm lEq)</t>
  </si>
  <si>
    <t>0.2 Sq inch ( 130 Sqmm Al.Eq.)(Panther)</t>
  </si>
  <si>
    <t>CONDUCTOR ACSR PANTHER 130 sq mm</t>
  </si>
  <si>
    <t>CONDUCTOR AAA DOG</t>
  </si>
  <si>
    <t>T-Clamp for Dog Conductor.</t>
  </si>
  <si>
    <t>T-CLAMPS FOR ACSR CONDUCTOR Dog Condutor</t>
  </si>
  <si>
    <t>T-Clamp for Raccoon Conductor.</t>
  </si>
  <si>
    <t>T-CLAMPS FOR ACSR Raccoon Conductor.</t>
  </si>
  <si>
    <t>T-Clamp for Panther Conductor.</t>
  </si>
  <si>
    <t>Bimetallic clamp for Distribution Transformer (LT)</t>
  </si>
  <si>
    <t>Bimetallic clamps for transformer &amp; kiosk</t>
  </si>
  <si>
    <t>Jointing sleeves for Weasel, Squirrel &amp; Rabbit Conductor.</t>
  </si>
  <si>
    <t>SLEEVE JOINTING ALUMINIUM FOR 0.03 SQ INC</t>
  </si>
  <si>
    <t>Jointing sleeves for Panther Conductor.</t>
  </si>
  <si>
    <t>SLEEVE REPAIR ALUMINIUM FOR .2 SQ INCH AC</t>
  </si>
  <si>
    <t>LIGHTNING ARRESTORS 30 KV gapless type</t>
  </si>
  <si>
    <t>11 kV Polymer Lightning Arrestor</t>
  </si>
  <si>
    <t>LIGHTNING ARRESTORS 11 KV gapless type.</t>
  </si>
  <si>
    <t>GI Structure for complete Equipment</t>
  </si>
  <si>
    <t>D Transformer Mounting 100x50 mm Channel</t>
  </si>
  <si>
    <t>Transformer mounting 100 x 50 mm channel</t>
  </si>
  <si>
    <t>Transformer Mounting with Belting for Addl. X-Arm</t>
  </si>
  <si>
    <t>I-Bolt - 16 mm</t>
  </si>
  <si>
    <t>I bolt 16 mm Dia</t>
  </si>
  <si>
    <t>Stay Set 16 mm (Painted) LT &amp; 11 KV</t>
  </si>
  <si>
    <t>STAY SET WITHOUT STAY WIRE 16 mm Paint 11 KV</t>
  </si>
  <si>
    <t>Stay Set 20 mm (Painted)</t>
  </si>
  <si>
    <t>STAY SET WITHOUT STAY WIRE 20 mm (Painted)</t>
  </si>
  <si>
    <t>Stay Wire 7/4.00 mm (7/8 SWG)</t>
  </si>
  <si>
    <t>STAY WIRES : - 7/4,00 MM (7/8 SWG).</t>
  </si>
  <si>
    <t>Stay Wire 7/3.15 mm (7/10 SWG)</t>
  </si>
  <si>
    <t>STAY WIRES: - 7/3,05 MM (7/10 SWG)</t>
  </si>
  <si>
    <t>Earth spike</t>
  </si>
  <si>
    <t>Earthing coil (Coil of 115 turns of 50 mm dia. &amp; 2.5 Mtrs lead of 4.0 mm GI wire)</t>
  </si>
  <si>
    <t>EARTHING COIL 8SWG GI WIRE 50 MM DIA 450M</t>
  </si>
  <si>
    <t>Earthing Rod 25 mm 1.2 Mtr.</t>
  </si>
  <si>
    <t>Earthing rod 25mm x 1.2 Mtrs.</t>
  </si>
  <si>
    <t>G.I.Wire 3.15 mm (10 SWG)</t>
  </si>
  <si>
    <t>G.I. WIRES: - 3,15MM (10 SWG)</t>
  </si>
  <si>
    <t>G.I.Wire 4.0 mm (8 SWG)</t>
  </si>
  <si>
    <t>G.I. WIRES: - 4,0MM (8 SWG)</t>
  </si>
  <si>
    <t>G.I.Wire 5.0 mm (6 SWG)</t>
  </si>
  <si>
    <t>G.I. WIRES: - 5,0MM (6 SWG)</t>
  </si>
  <si>
    <t>Earthing set (Pipe earth as per DRG No.-G/008)</t>
  </si>
  <si>
    <t>Tension hardware suitable for Panther Conductor.</t>
  </si>
  <si>
    <t>DOUB TENS H/W FOR ZEB/ CAMEL COND S/S TY</t>
  </si>
  <si>
    <t>Jointing kit 11 kV ABC Cable DEAD END ASM</t>
  </si>
  <si>
    <t>Jointing Kit&amp;HW LT ABC CableStraight Sus</t>
  </si>
  <si>
    <t>Cable marker for U/G cable</t>
  </si>
  <si>
    <t>CABLE MARKER FOR U/G CABLE</t>
  </si>
  <si>
    <t>Pad Connector (for Panther conductor)</t>
  </si>
  <si>
    <t>Danger board 33 kV &amp; 11 kV</t>
  </si>
  <si>
    <t>Danger boards 33 KV &amp; 11 KV.</t>
  </si>
  <si>
    <t>LT Feeder Piller box for 1 phase 8 connection made of M.S.Sheet.</t>
  </si>
  <si>
    <t>LT FEEDER PILLER BOX FOR 1PH 8 CONNECTIO</t>
  </si>
  <si>
    <t>LT Feeder Piller box for 1 phase 12 connection made of M.S.Sheet.</t>
  </si>
  <si>
    <t xml:space="preserve">LT Feeder Piller box for 3 phase 4 connection made of M.S.Sheet. </t>
  </si>
  <si>
    <t>LT FEEDER PILLER BOX FOR 3PH 4 CONNECTIO</t>
  </si>
  <si>
    <t>LT Feeder Piller box for 3 phase 8 connection made of M.S.Sheet.</t>
  </si>
  <si>
    <t>LT FEEDER PILLER BOX FOR 3PH 8 CONNECTIO</t>
  </si>
  <si>
    <t>L.T.Line Spacers</t>
  </si>
  <si>
    <t>LT LINE SPACERS</t>
  </si>
  <si>
    <t xml:space="preserve">Stainless steel strap with buckle (for installation of Service Distribution Box) </t>
  </si>
  <si>
    <t>GSM Modem</t>
  </si>
  <si>
    <t>GSM MODEM</t>
  </si>
  <si>
    <t>Eye Hook</t>
  </si>
  <si>
    <t>EYE HOOK</t>
  </si>
  <si>
    <t>33 kV Guarding Channel 100x50 mm</t>
  </si>
  <si>
    <t>33 KV guarding channel 100x50 mm.</t>
  </si>
  <si>
    <t>Panel lndication lamps</t>
  </si>
  <si>
    <t>LED 7 Watt lamp with holder</t>
  </si>
  <si>
    <t>LED 12 Watt lamp with holder</t>
  </si>
  <si>
    <t>LED 14 Watt lamp with holder</t>
  </si>
  <si>
    <t>LED 15 Watt lamp with holder</t>
  </si>
  <si>
    <t>LED  Lamps with COMPLETE FITTING - 15 W</t>
  </si>
  <si>
    <t>LED  LAMPS WITH COMPLETE FITTING - 20 W</t>
  </si>
  <si>
    <t>CFL 7 Watts</t>
  </si>
  <si>
    <t xml:space="preserve">250 Watt Metal Halide  </t>
  </si>
  <si>
    <t>METAL HALIDE LAMP 250 WATT</t>
  </si>
  <si>
    <t>Tube Light Rod (T5 type)</t>
  </si>
  <si>
    <t>LAMPS: -Tube Light (40 Watts.)</t>
  </si>
  <si>
    <t xml:space="preserve">250 Watt Sodium Vapour </t>
  </si>
  <si>
    <t>250 WATT SODIUM VAPOUR LAMP WITH HOLDER</t>
  </si>
  <si>
    <t xml:space="preserve">250 Watt Mercury Vapour </t>
  </si>
  <si>
    <t>MERCURY VAPOUR LAMP 250 WATTS 230/250 VO</t>
  </si>
  <si>
    <t>Mercury vapour lamp for Gate lighting 2 Nos</t>
  </si>
  <si>
    <t>S/ V HIGH PRESSURE LAMP 400W 230/250V</t>
  </si>
  <si>
    <t>CFL 15 Watts</t>
  </si>
  <si>
    <t>CFL 20 Watts</t>
  </si>
  <si>
    <t>CFL 20 WATTS LAMP</t>
  </si>
  <si>
    <t>CFL 23 Watts</t>
  </si>
  <si>
    <t xml:space="preserve">125 Watt Mercury Vapour </t>
  </si>
  <si>
    <t>Halogen Filament (1000 Watts)</t>
  </si>
  <si>
    <t>Search Light Unit with 1000 Watt Halogen Lamp.</t>
  </si>
  <si>
    <t xml:space="preserve">Street Light fitting with tube light </t>
  </si>
  <si>
    <t>STREET LIGHT FITTING WITH TUBE LIGHT</t>
  </si>
  <si>
    <t>Street Light fitting with CFL</t>
  </si>
  <si>
    <t>STREET LIGHT FITTING WITH CFL</t>
  </si>
  <si>
    <t>HPSV lamp 150 watt</t>
  </si>
  <si>
    <t>HPSV LAMP 150 WATT</t>
  </si>
  <si>
    <t>HPSV Choke 250 watt</t>
  </si>
  <si>
    <t>HPSV LAMP 250 WATT</t>
  </si>
  <si>
    <t>150 Watt metal halide fitting / HPSV fitting</t>
  </si>
  <si>
    <t>150 WATT METAL HALIDE HPSV FITTING</t>
  </si>
  <si>
    <t>250 Watt metal halide fitting / HPSV fitting</t>
  </si>
  <si>
    <t>250 WATT METAL HALIDE HPSV FITTING</t>
  </si>
  <si>
    <t>CFL 11 Watts</t>
  </si>
  <si>
    <t>Three Phase, 10-60 Amps. with poly carbonate Meter Box</t>
  </si>
  <si>
    <t>ENERGY METER ENECTRONIC 10-60 AMPS</t>
  </si>
  <si>
    <t>3 Ø 4 Wire 0.2S accuracy class CT operated meter (for __/110 Volts; __/1 Amps; or __/5 Amps)</t>
  </si>
  <si>
    <t>SUMMATION METER</t>
  </si>
  <si>
    <t>Specific gravity correction chart</t>
  </si>
  <si>
    <t>RATE  EXCLUDING G.S.T.</t>
  </si>
  <si>
    <t>D.C.Volt meter range - 3V to + 5V</t>
  </si>
  <si>
    <t>DC VOLT METER RANG -3V TO +5V</t>
  </si>
  <si>
    <t>Static 5.0-30 Amps Pilfer proof with transparent poly carbonate meter box.</t>
  </si>
  <si>
    <t>STATIC ENERGY METER S.PH 2 WIRE 5-30 A</t>
  </si>
  <si>
    <t xml:space="preserve">CMRI (Common Meter Reading Instrument) </t>
  </si>
  <si>
    <t>Common Meter Reading Instrument CMRI</t>
  </si>
  <si>
    <t>CT operated electronic static bidirectional meter with DLMS for net metering</t>
  </si>
  <si>
    <t>3 Ø 4 Wire 0.5S, 5 Amp. Bulk consumer meter</t>
  </si>
  <si>
    <t>HT TRIVECTOR METER 5 AMPS</t>
  </si>
  <si>
    <t>CT operated electronic static meters with AMR (Composite Unit) with LTCTs / Modem / Meter / Meter Box.</t>
  </si>
  <si>
    <t>ELECTORNIC LTCT METER 3X4 100/5 A</t>
  </si>
  <si>
    <t>3 Ø 4 Wire 0.5S, 5 Amp. with DLMS Protocol category A</t>
  </si>
  <si>
    <t>3PHASE 4WIRE HT TRIVECTOR STATIC (ELECTR</t>
  </si>
  <si>
    <t>3 Ø 4 Wire 0.5S, 5 Amp. with DLMS Protocol category B</t>
  </si>
  <si>
    <t>3PHASE 4WIRE 1AMP HT TRIVECTOR STATIC (</t>
  </si>
  <si>
    <t>3PHASE 3WIRE 1AMP HT TRIVECTOR STATIC (</t>
  </si>
  <si>
    <t>3 Ø 4 Wire 0.2S 5A bulk consumer meter</t>
  </si>
  <si>
    <t>Test terminal Box (TTB)</t>
  </si>
  <si>
    <t>TTB</t>
  </si>
  <si>
    <t>3 PHASE 4 WIRE LTCT OPERATED METER</t>
  </si>
  <si>
    <t>Digital Multimeter Electronic Type</t>
  </si>
  <si>
    <t>MULTIMETER ELECTRONIC DIGITAL</t>
  </si>
  <si>
    <t>Earth resistance tester (20/200/2000 Ω) Digital</t>
  </si>
  <si>
    <t>Megger 500 V</t>
  </si>
  <si>
    <t>Megger up to 2.5 kV</t>
  </si>
  <si>
    <t>MEGGER 1000VOLTS</t>
  </si>
  <si>
    <t>Non Directional, 30-V, 5-Amps IDMT relay.</t>
  </si>
  <si>
    <t>SET OF 3 O.C. RELAYS INSTANTANEOUS HIGH</t>
  </si>
  <si>
    <t>Set of 2 O.C. + 1 earth fault relay without numerical instantaneous high set feature</t>
  </si>
  <si>
    <t>SET OF 2 O.C. +1 EARTH FAULT RELAY WITHO</t>
  </si>
  <si>
    <t>Master trip relays</t>
  </si>
  <si>
    <t xml:space="preserve">Auxiliary Relay </t>
  </si>
  <si>
    <t xml:space="preserve">NEW  ITEM  INTRODUCED </t>
  </si>
  <si>
    <t>Transformer Oil Dielectric Breakdown testkit</t>
  </si>
  <si>
    <t>Neon tester</t>
  </si>
  <si>
    <t>TESTER NEON/PENCIL/SCREW DRIVER</t>
  </si>
  <si>
    <t>Battery Hydrometer</t>
  </si>
  <si>
    <t>Thermometer (Wall Mounted)</t>
  </si>
  <si>
    <t>THERMOMETER (WALL MOUNTED)</t>
  </si>
  <si>
    <t>Earthing Coil for messenger wire</t>
  </si>
  <si>
    <t>Anchor sleeve for messenger wire</t>
  </si>
  <si>
    <t>Universal hook &amp; Bolts &amp; nuts</t>
  </si>
  <si>
    <t>LT Single Phase MCB 5 Amps.</t>
  </si>
  <si>
    <t>LT Single Phase MCB 6 to 16 Amps.</t>
  </si>
  <si>
    <t>6 TO 16 AMPS LT SINGLE PHASE MCB</t>
  </si>
  <si>
    <t>LT Three Phase MCB 16 Amps.</t>
  </si>
  <si>
    <t>LT Three Phase MCB 32 Amps.</t>
  </si>
  <si>
    <t>ELCB-MCB Composite Unit 10 Amps. (100 mA DP)</t>
  </si>
  <si>
    <t>ELCB-MCB Composite Unit 16 Amps. (100 mA DP)</t>
  </si>
  <si>
    <t>ELCB-MCB Composite Unit 20 Amps. (100 mA DP)</t>
  </si>
  <si>
    <t>MCCB 32 Amps. (10 kA TP)</t>
  </si>
  <si>
    <t>MCCB 160 Amps. (10 kA TP)</t>
  </si>
  <si>
    <t>160AMPS(10 KA TP) MOULDED CASE CIRCUIT B</t>
  </si>
  <si>
    <t>Locally fabricated - 3 Phase fuse units 150 Amps. (Robust fuse for circuit base).</t>
  </si>
  <si>
    <t>LT ROBUST POLE FUSE UNIT</t>
  </si>
  <si>
    <t>D.O.Fuse element 11 kV (1.5 Amp. to 10 Amp.)</t>
  </si>
  <si>
    <t>11KV D.O.FUSE ELEMENT (1.5 AMP TO 10 AMP</t>
  </si>
  <si>
    <t>H.R.C. Fuse 250 Amps.</t>
  </si>
  <si>
    <t>HRC FUSE 250 AMPS</t>
  </si>
  <si>
    <t>H.R.C. Fuse 400 Amps.</t>
  </si>
  <si>
    <t>HRC FUSE 400 AMPS</t>
  </si>
  <si>
    <t>D.O.Fuse element 33 kV (25 Amp.)</t>
  </si>
  <si>
    <t>FUSE ELEMENT 25 AMPS FOR 33 KV DO</t>
  </si>
  <si>
    <t>D.O.Fuse element 33 kV (50 Amp.)</t>
  </si>
  <si>
    <t>FUSE ELEMENT 50 AMPS FOR 33 KV DO</t>
  </si>
  <si>
    <t>H.R.C. Fuse Unit 100 Amps.</t>
  </si>
  <si>
    <t>H.R.C. FUSE UNITS: -100 Amps.</t>
  </si>
  <si>
    <t>H.R.C. Fuse 100 Amps.</t>
  </si>
  <si>
    <t>H.R.C. Fuse Unit 250 Amps.</t>
  </si>
  <si>
    <t>H.R.C. FUSE UNITS: -200 Amps.</t>
  </si>
  <si>
    <t>H.R.C. Fuse Unit 400 Amps.</t>
  </si>
  <si>
    <t>H.R.C. FUSE UNITS: -300 Amps.</t>
  </si>
  <si>
    <t>T.C. Fuse Wire 22 SWG</t>
  </si>
  <si>
    <t>F WIRE TINNED COPER 22 SWG24 AMP.RATING</t>
  </si>
  <si>
    <t>T.C. Fuse Wire 20 SWG</t>
  </si>
  <si>
    <t>FUSE WIRE TINNED COPPER 20 SWG FOR 34 AM</t>
  </si>
  <si>
    <t>T.C. Fuse Wire 18 SWG</t>
  </si>
  <si>
    <t>FUSE WIRE TINNED COPPER 18 SWG FOR 45 AM</t>
  </si>
  <si>
    <t>T.C. Fuse Wire 16 SWG</t>
  </si>
  <si>
    <t>FUSE WIRE TINNED COPPER 16 SWG FOR 73 AM</t>
  </si>
  <si>
    <t>T.C. Fuse Wire 14 SWG</t>
  </si>
  <si>
    <t>FUSE WIRE TINNED COPPER 14 SWG FOR 102 A</t>
  </si>
  <si>
    <t>T.C. Fuse Wire 12 SWG</t>
  </si>
  <si>
    <t>FUSE WIRE TINNED COPPER 12 SWG</t>
  </si>
  <si>
    <t>T.C. Fuse Wire 10 SWG</t>
  </si>
  <si>
    <t>FUSE WIRE TINNED COPPER 10 SWG</t>
  </si>
  <si>
    <t>T.C. Fuse Wire 8 SWG</t>
  </si>
  <si>
    <t>FUSE WIRE TINNED COPPER 8 SWG</t>
  </si>
  <si>
    <t>Porcelain Kit-kat fuse unit 32 Amps.</t>
  </si>
  <si>
    <t>PORCELAIN KIT-KATS FUSE UNITS 32 Amps.</t>
  </si>
  <si>
    <t>Porcelain Kit-kat fuse unit 63 Amps.</t>
  </si>
  <si>
    <t>PORCELAIN KIT-KATS FUSE UNITS 63 Amps.</t>
  </si>
  <si>
    <t>Porcelain Kit-kat fuse unit 16 Amps.</t>
  </si>
  <si>
    <t>PORCELAIN KITKATS FUSE UNITS 16 AMPS</t>
  </si>
  <si>
    <t>Porcelain Kit-kat fuse unit 100 Amps.</t>
  </si>
  <si>
    <t>PORCELAIN KIT-KATS FUSE UNITS 100 Amps.</t>
  </si>
  <si>
    <t>Porcelain Kit-kat fuse unit 200 Amps.</t>
  </si>
  <si>
    <t>PORCELAIN KIT-KATS FUSE UNITS 200 Amps</t>
  </si>
  <si>
    <t>Porcelain Kit-kat fuse unit 300 Amps.</t>
  </si>
  <si>
    <t>PORCELAIN KIT-KATS FUSE UNITS 300 Amps.</t>
  </si>
  <si>
    <t>Load break switches only without panel</t>
  </si>
  <si>
    <t>LOAD BREAK SWITCH WITHOUT PANEL</t>
  </si>
  <si>
    <t>Load break switches with panel</t>
  </si>
  <si>
    <t>LOAD BREAK SWITCH WITH PANEL</t>
  </si>
  <si>
    <t>3 Way Load break switch</t>
  </si>
  <si>
    <t>3 WAY LOAD BREAK SWITCH</t>
  </si>
  <si>
    <r>
      <t>11 kV Kiosk VCB</t>
    </r>
    <r>
      <rPr>
        <sz val="10"/>
        <rFont val="Verdana"/>
        <family val="2"/>
      </rPr>
      <t xml:space="preserve"> </t>
    </r>
  </si>
  <si>
    <t>12KV KIOSK TYPE OUTDOOR VACUUM CIRCUIT B</t>
  </si>
  <si>
    <t>TPN Switches 32 Amps.</t>
  </si>
  <si>
    <t>TPN SWITCHES, 415 VOLTS: - 32 AMPS.</t>
  </si>
  <si>
    <t>TPN Switches 63 Amps.</t>
  </si>
  <si>
    <t>TPN SWITCHES, 415 VOLTS: - 63 AMPS.</t>
  </si>
  <si>
    <t>TPN Switches 100 Amps.</t>
  </si>
  <si>
    <t>TPN SWITCHES, 415 VOLTS: - 100 AMPS.</t>
  </si>
  <si>
    <t>TPN Switches 200 Amps.</t>
  </si>
  <si>
    <t>TPN SWITCHES, 415 VOLTS: - 200 AMPS.</t>
  </si>
  <si>
    <t>TPN Switches 300 Amps.</t>
  </si>
  <si>
    <t>TPN SWITCHES, 415 VOLTS: - 300 AMPS.</t>
  </si>
  <si>
    <t>TPN Switches 400 Amps.</t>
  </si>
  <si>
    <t>TPN SWITCHES, 415 VOLTS: - 400 AMPS.</t>
  </si>
  <si>
    <t>33 kV ; 600 Amps with earth switch.</t>
  </si>
  <si>
    <t>33 KV 600 AMPS WITH EARTH SWITCH ISOLATO</t>
  </si>
  <si>
    <t>11 kV Porcelain A.B. Switch</t>
  </si>
  <si>
    <t>AB Switch with complete fitting 11 KV</t>
  </si>
  <si>
    <t>33 kV Porcelain A.B. Switch</t>
  </si>
  <si>
    <t>AB SWITCH WITH COMPLETE FITTING. 33 KV</t>
  </si>
  <si>
    <t>11 kV Porcelain D.O. Fuse unit</t>
  </si>
  <si>
    <t>DO fuse units 11KV</t>
  </si>
  <si>
    <t>33 kV Porcelain D.O. Fuse unit</t>
  </si>
  <si>
    <t>D.O. FUSE UNITS 33 KV</t>
  </si>
  <si>
    <t>11 kV ; 600 Amps.</t>
  </si>
  <si>
    <t>ISOLATORS COMPLETE SET11 KV; 600 Amps.</t>
  </si>
  <si>
    <t>33 kV ; 600 Amps without earth switch.</t>
  </si>
  <si>
    <t>33 KV Isolator 800A without earth switch</t>
  </si>
  <si>
    <t>11 kV, 400 Amp, Off Load Isolator with earth switch and mounting GI structure</t>
  </si>
  <si>
    <t>Mounting GI structure for above isolator</t>
  </si>
  <si>
    <t>MCCB 100 Amps. (10 kA TP)</t>
  </si>
  <si>
    <t>METER MVAR 50-0-50 32 CTR-400/1,PTR-132</t>
  </si>
  <si>
    <t>MCCB 300 Amps. (35 kA TP)</t>
  </si>
  <si>
    <t>MOULDED CASE CIRCUIT BREAKER 250/300A</t>
  </si>
  <si>
    <t>MCCB 450 TO 500 Amps. (35 kA TP)</t>
  </si>
  <si>
    <t>Indoor Type Automatic Control Unit along with APFC Relay</t>
  </si>
  <si>
    <r>
      <t>11 kV VCB</t>
    </r>
    <r>
      <rPr>
        <sz val="10"/>
        <rFont val="Verdana"/>
        <family val="2"/>
      </rPr>
      <t xml:space="preserve"> without control panel &amp; CT's.</t>
    </r>
  </si>
  <si>
    <t>11 KV VCB without control panel &amp; CT's.</t>
  </si>
  <si>
    <r>
      <t>33 kV VCB</t>
    </r>
    <r>
      <rPr>
        <sz val="10"/>
        <rFont val="Verdana"/>
        <family val="2"/>
      </rPr>
      <t xml:space="preserve"> without control panel &amp; CT's.</t>
    </r>
  </si>
  <si>
    <t>33KV VCB FOR 30 VOLT DC</t>
  </si>
  <si>
    <t>Distribution box 1 ph. 9 connectors along with 2 Nos. Steel Strap &amp; Buckles.</t>
  </si>
  <si>
    <t>DISTRIBUTION BOX 1 PH 9 CONNECTOR</t>
  </si>
  <si>
    <t>Distribution box 3 phase 5 connectors along with 2 Nos. Steel Strap &amp; Buckles.</t>
  </si>
  <si>
    <t>DISTRIBUTION BOX 3 PH 4 CONNECTOR</t>
  </si>
  <si>
    <t>L.T.Distribution Box for 500 kVA X'mer (800 A, isolator &amp; 12 SP MCCB of 150 A)</t>
  </si>
  <si>
    <t>11 kV Sectionalizer.</t>
  </si>
  <si>
    <t>L.T. Distribution Box for 63 kVA X'mer (200 A, isolator &amp; 6 SP MCCB of 100 A)</t>
  </si>
  <si>
    <t>DISTRIBUTION BOX FOR MCCB TYPE 63 KVA TR</t>
  </si>
  <si>
    <t>L.T. Distribution Box for 100 kVA X'mer (200 A, isolator &amp; 6 SP MCCB of 200 A)</t>
  </si>
  <si>
    <t>DISTRIBUTION BOX FOR MSEB TYPE 100 KVA T</t>
  </si>
  <si>
    <t>L.T. Distribution Box for 200 kVA X'mer (400 A, isolator &amp; 6 SP MCCB of 120A)</t>
  </si>
  <si>
    <t>DISTRIBUTION BOX FOR 200KVA TRANSFORMER</t>
  </si>
  <si>
    <t>L.T. Distribution Box for 315 kVA X'mer (600 A, isolator &amp; 9 SP MCCB of 160A)</t>
  </si>
  <si>
    <t>DISTRIBUTION BOX FOR 315 KVA XMER WITH F</t>
  </si>
  <si>
    <t>SMC LT Distribution Box for 100 kVA Distribution Transformer</t>
  </si>
  <si>
    <t>SMC LT Distribution Box for 315 kVA Distribution Transformer</t>
  </si>
  <si>
    <r>
      <t>33 kV</t>
    </r>
    <r>
      <rPr>
        <sz val="10"/>
        <rFont val="Verdana"/>
        <family val="2"/>
      </rPr>
      <t xml:space="preserve"> feeder control panel (Static Relays).</t>
    </r>
  </si>
  <si>
    <t>33KV CONTROL &amp; RELAY PANEL- FEEDER CONTR</t>
  </si>
  <si>
    <r>
      <t xml:space="preserve">33 kV </t>
    </r>
    <r>
      <rPr>
        <sz val="10"/>
        <rFont val="Verdana"/>
        <family val="2"/>
      </rPr>
      <t>Transformer Control Panel (Static Relays)</t>
    </r>
  </si>
  <si>
    <t>33KV CONTROL &amp; RELAY PANEL- TRANSFORMER</t>
  </si>
  <si>
    <t>Feeder Control (Static Relays)</t>
  </si>
  <si>
    <t>11KV CONTROL &amp; RELAY PANEL- FEEDER CONTR</t>
  </si>
  <si>
    <t>Transformer Control (Static Relays)</t>
  </si>
  <si>
    <t>11KV CONTROL &amp; RELAY PANEL- TRANSFORMER</t>
  </si>
  <si>
    <t>11 kV Control &amp; Relay Panel for Capacitor Bank</t>
  </si>
  <si>
    <t>2 Feeder Control (Static Relays)</t>
  </si>
  <si>
    <t>11KV MULTICIRCUIT (2F) CONTROL PANELS (S</t>
  </si>
  <si>
    <t>1 Transformer+1 Feeder (Static Relays)</t>
  </si>
  <si>
    <t>11KV MULTICIRCUIT ONE TRANSFORMER &amp; ONE</t>
  </si>
  <si>
    <t>1 Feeder + 1 Transformer (Static Relays)</t>
  </si>
  <si>
    <t>33KV MULTICIRCUIT ONE TRANSFORMER &amp; ONE</t>
  </si>
  <si>
    <t>Allen keys set of 9 Pcs.(1.5mm; 2mm; 2.5mm; 3mm; 4mm; 5mm; 6mm; 8mm; 10mm) Black finish, box packing</t>
  </si>
  <si>
    <t>Hack saw frames + B185</t>
  </si>
  <si>
    <t>Hack saw blade 300x12.5 mm</t>
  </si>
  <si>
    <t>Cable Cutter</t>
  </si>
  <si>
    <t>Discharge Rod</t>
  </si>
  <si>
    <t>FIBER GLASS DISCHARGE ROD</t>
  </si>
  <si>
    <t>Portable drilling machine</t>
  </si>
  <si>
    <t>Hammer 8 Lbs (3629 gm)</t>
  </si>
  <si>
    <t>Hammer 2 Lbs (907 gm.)</t>
  </si>
  <si>
    <t>Combination Plier / Cutting Plier</t>
  </si>
  <si>
    <t>PLIER COMBINATION SIDE CUTTING 200 MM</t>
  </si>
  <si>
    <t>Screw driver 250 mm</t>
  </si>
  <si>
    <t>SCREW DRIVER 250MM</t>
  </si>
  <si>
    <t>Screw driver 200 mm</t>
  </si>
  <si>
    <t>SCREW DRIVER 200MM</t>
  </si>
  <si>
    <t>Screw driver 150 mm</t>
  </si>
  <si>
    <t>SCREW DRIVER 150MM</t>
  </si>
  <si>
    <r>
      <t>Screw driver Set</t>
    </r>
    <r>
      <rPr>
        <b/>
        <sz val="10"/>
        <rFont val="Verdana"/>
        <family val="2"/>
      </rPr>
      <t xml:space="preserve"> </t>
    </r>
  </si>
  <si>
    <t xml:space="preserve">SCREW DRIVER INSULATED 255 MM </t>
  </si>
  <si>
    <t>Ring Spanners  (6x7,8x9,10x11,12x13, 14x15,16x17,18x19,20x22x,21x23, 24x27,25x28,30x32)</t>
  </si>
  <si>
    <t>Set.</t>
  </si>
  <si>
    <t>RING SPANNER</t>
  </si>
  <si>
    <t xml:space="preserve">Tube Spanners </t>
  </si>
  <si>
    <t>Double end spanner (6x7,8x9,10x11, 12x13,14x15,16x17,18x19,20x22x, 21x23,24x27,25x28,30x32)</t>
  </si>
  <si>
    <t>DOUBLE END SPANNER</t>
  </si>
  <si>
    <t xml:space="preserve">Adjustable Screw Spanner 12 inches </t>
  </si>
  <si>
    <t>Box spanners (of size 32Af, 27A/F, 30 A/F &amp; tommy Bar)</t>
  </si>
  <si>
    <t>BOX SPANNER</t>
  </si>
  <si>
    <t>Pipe Wrench 24 inches size</t>
  </si>
  <si>
    <t>Pipe Wrench 18 inches size</t>
  </si>
  <si>
    <t>1089 kVAR, 12.1 kV, 3-phase 50 Hz Outdoor type Capacitor bank having step as 363 kVAR + 726 kVAR 12.1 KV. Bank shall be complete with Capacitor units of 121 kVAR at 6.98 KV, including allied material such as suitable size of Aluminium busbars, Pin / Post insulators, Expulsion fuses, Cable Jointing Kit, Nuts &amp; Bolts etc.</t>
  </si>
  <si>
    <t>11 KV CAPACITOR 600KVAR</t>
  </si>
  <si>
    <t xml:space="preserve">  5 kVAR</t>
  </si>
  <si>
    <t>POLE MOUNTED GAS FILLED LT SHUNT CAPACIT</t>
  </si>
  <si>
    <t>10 kVAR</t>
  </si>
  <si>
    <t>12 kVAR</t>
  </si>
  <si>
    <t>20 kVAR</t>
  </si>
  <si>
    <t>1815 kVAR 12.1 kV 3-phase 50 Hz Outdoor type Capacitor bank having step as 363 kvar+726 kvar+726 Kvar 12.1 kv Bank shall be complete with capacitor units of 121 kVAr at 6.98 kV including allied materials such as suitable size of aluminium busbars, pin/post insulators, expulsion fuses, cable jointing kit, nuts &amp; bolts etc.</t>
  </si>
  <si>
    <t>CAPACITOR BANK 11KV 3PHASE 1200 KVAR</t>
  </si>
  <si>
    <t xml:space="preserve">16 kVA (4 Star) Aluminium Wound </t>
  </si>
  <si>
    <t>XMER 16KVA 11/0.4 FOUR STAR ALU WOUND</t>
  </si>
  <si>
    <t xml:space="preserve">25 kVA (4 Star) Aluminium Wound </t>
  </si>
  <si>
    <t>TRANSFORMER 25KVA 11/0.4KV  FOUR STAR</t>
  </si>
  <si>
    <t xml:space="preserve">63 kVA (4 Star) Aluminium Wound </t>
  </si>
  <si>
    <t>TRANSFORMER 63KVA 11/0.43KV FOUR STAR</t>
  </si>
  <si>
    <t xml:space="preserve">100 kVA (4 Star) Aluminium Wound </t>
  </si>
  <si>
    <t>TRANSFORMER 100KVA 11/0.43KV FOUR STAR</t>
  </si>
  <si>
    <t xml:space="preserve">200 kVA (4 Star) Aluminium Wound </t>
  </si>
  <si>
    <t>TRANSFORMER 200KVA 11/0.4KV FOUR STAR</t>
  </si>
  <si>
    <t>315 kVA (CEA Design) Copper wound ISI Marked, 11/0.433 kV Distribution Transformer having energy efficiency level '2'</t>
  </si>
  <si>
    <t>XMER 315KVA 11/0.43KV CEA REG. CU WOUND</t>
  </si>
  <si>
    <t>500 kVA [CEA Design] Copper Wound ISI Marked, 11/0.433 kV Distribution Transformer having energy efficiency level '2'</t>
  </si>
  <si>
    <t>500 kVA [CEA Design] (4 Star) Copper Wound Transformer</t>
  </si>
  <si>
    <t>0.2% Reactor suitable for 363 kVAR step</t>
  </si>
  <si>
    <t>0.2% Reactor suitable for 726 kVAR step</t>
  </si>
  <si>
    <t>50 kVA (Copper winding)</t>
  </si>
  <si>
    <t>TRANSFORMER 33/.4KV 50KVA</t>
  </si>
  <si>
    <t>Power Transformer 1600 kVA</t>
  </si>
  <si>
    <t>TRANSFORMER 33/11KV 1.6 MVA POWER</t>
  </si>
  <si>
    <t xml:space="preserve">Power Transformer 3150 kVA </t>
  </si>
  <si>
    <t>TRANSFORMER 33/11KV 3.15 MVA POWER</t>
  </si>
  <si>
    <t xml:space="preserve">Power Transformer 5000 kVA </t>
  </si>
  <si>
    <t>TRANSFORMER 33/11KV 5 MVA POWER</t>
  </si>
  <si>
    <t>Indoor Type 33 kV Metering Cubical CTPT Unit 100 /5A</t>
  </si>
  <si>
    <t>INDOOR TYPE 33KV CT:PT UNIT 100/5A</t>
  </si>
  <si>
    <t>L.T.C.T. 100/5 Amps.</t>
  </si>
  <si>
    <t>L.T. C.T.100/5 Amps.</t>
  </si>
  <si>
    <t>Indoor Type 33 kV Metering Cubical CTPT Unit 50/5 A</t>
  </si>
  <si>
    <t>INDOOR TYPE 33KV CT:PT UNIT 50/5A</t>
  </si>
  <si>
    <t>L.T.C.T. 200/5 Amps.</t>
  </si>
  <si>
    <t>L.T. C.T.200/5 Amps.</t>
  </si>
  <si>
    <t>L.T.C.T. 300/5 Amps.</t>
  </si>
  <si>
    <t>L.T. C.T.300/5 Amps.</t>
  </si>
  <si>
    <t>L.T.C.T. 500/5 Amps.</t>
  </si>
  <si>
    <t>L.T. C.T.500/5 Amps.</t>
  </si>
  <si>
    <t>220 kV C.T. 800-400/1-1A</t>
  </si>
  <si>
    <t>220 KV CT 800-400/1-1-1-1-1AMP.</t>
  </si>
  <si>
    <t xml:space="preserve">33 kV CT's (400-200/5) Amps. Oil filled </t>
  </si>
  <si>
    <t>33KV CT 400-200/5-5A</t>
  </si>
  <si>
    <t>132 kV C.T. 600-300/1-1A</t>
  </si>
  <si>
    <t>CURRENT TRANSFORMER 600-300/1/1-1A,132KV</t>
  </si>
  <si>
    <t>132 kV C.T. 150-75/1-1A</t>
  </si>
  <si>
    <t>132 KV CT 150-75/1</t>
  </si>
  <si>
    <t>220 kV C.T. 150-75/1-1A</t>
  </si>
  <si>
    <t>220 KV CT 150-75/1</t>
  </si>
  <si>
    <t>220 kV C.T. 300-150/1-1A</t>
  </si>
  <si>
    <t>220 KV CT 300-150/1</t>
  </si>
  <si>
    <t>220 kV C.T. 600-300/1-1A</t>
  </si>
  <si>
    <t>220 KV CT 600-300/1</t>
  </si>
  <si>
    <t>11 kV CTPT Unit 400-200/5 A</t>
  </si>
  <si>
    <t>33 kV CTPT Unit 300-150/5 A</t>
  </si>
  <si>
    <t>33KV OIL IMMERSED 3 PHASE 300-150/5A CT-</t>
  </si>
  <si>
    <t>11 kV C.T. 200-100/5 Amps.</t>
  </si>
  <si>
    <t>11 KV C.T's (OUT DOOR TYPE)200-100/5 A</t>
  </si>
  <si>
    <t>11 kV C.T. 300-150/5 Amps.</t>
  </si>
  <si>
    <t>11 KV C.T's (OUT DOOR TYPE)300-150/5 A</t>
  </si>
  <si>
    <t>33 kV CT's (300-150/5) Amps oil filled</t>
  </si>
  <si>
    <t>33KV CT's(300-150/5)A oil filled OD Type</t>
  </si>
  <si>
    <t>33 kV CT's (200-100/5-5) Amps oil filled</t>
  </si>
  <si>
    <t>33KV CT's(200-100/5)A oil filled OD Type</t>
  </si>
  <si>
    <t>33 kV CT's  (100-50/5) Amps. oil filled</t>
  </si>
  <si>
    <t>33KV CT's (100-50/5)A oil filled OD Type</t>
  </si>
  <si>
    <t>132 kV C.T. 100-50/1-1A</t>
  </si>
  <si>
    <t>CURRENT TRANSFORMER 100-50/1/1A SUITABLE</t>
  </si>
  <si>
    <t>132 kV C.T. 200-100/1-1A</t>
  </si>
  <si>
    <t>C.T. 132KV 200-100/1/1A SUITABLE</t>
  </si>
  <si>
    <t>132 kV C.T. 300-150/1-1A</t>
  </si>
  <si>
    <t>CURRENT X-MER 300-150/1/1A - 132KV</t>
  </si>
  <si>
    <t>11 kV CTPT Unit 7.5/5 A</t>
  </si>
  <si>
    <t>OIL IMM 3 PH CTPT UNITS 11 KV 7.5/5 A</t>
  </si>
  <si>
    <t>11 kV CTPT Unit 10/5 A</t>
  </si>
  <si>
    <t>CT/PT UNIT 11KV/110 V 10/5 A OIL IMMERSE</t>
  </si>
  <si>
    <t>11 kV CTPT Unit 15/5 A</t>
  </si>
  <si>
    <t>OIL IMM 3 PH CTPT UNITS 11 KV 15/5 A</t>
  </si>
  <si>
    <t>11 kV CTPT Unit 300-150/5 A</t>
  </si>
  <si>
    <t>OIL IMM 3 PH CTPT UNITS 11 KV 300-150/5A</t>
  </si>
  <si>
    <t>11 kV CTPT Unit 25/5 A</t>
  </si>
  <si>
    <t>OIL IMM 3 PH CTPT UNITS 11 KV 25/5 A</t>
  </si>
  <si>
    <t>11 kV CTPT Unit 75/5 A</t>
  </si>
  <si>
    <t>OIL IMM 3 PH CTPT UNITS 11 KV 75/5 A</t>
  </si>
  <si>
    <t>11 kV CTPT Unit 200-100/5 A</t>
  </si>
  <si>
    <t>OIL IMM 3 PH CTPT UNITS 11 KV 200-100/5A</t>
  </si>
  <si>
    <t>11 kV CTPT Unit 50/5 A</t>
  </si>
  <si>
    <t>OIL IMMERSED 3 PH CTPT UNITS-11 KV 50/5A</t>
  </si>
  <si>
    <t>33 kV CTPT Unit 20/5 A</t>
  </si>
  <si>
    <t>OIL IMM 3 PH CTPT UNITS 33 KV - 20/5 A</t>
  </si>
  <si>
    <t>33 kV CTPT Unit 200-100/5 A</t>
  </si>
  <si>
    <t>OIL IMM 3 PH CTPT UNITS 33 KV-200-100/5A</t>
  </si>
  <si>
    <t>33 kV CTPT Unit 5/5 A</t>
  </si>
  <si>
    <t>OIL IMM 3 PH CTPT UNITS 33 KV - 5/5A</t>
  </si>
  <si>
    <t>33 kV CTPT Unit 10/5 A</t>
  </si>
  <si>
    <t>OIL IMM 3 PH CTPT UNITS 33 KV - 10/5 A</t>
  </si>
  <si>
    <t>33 kV CTPT Unit 30/5 A</t>
  </si>
  <si>
    <t>OIL IMM 3 PH CTPT UNITS 33 KV - 30/5A</t>
  </si>
  <si>
    <t>33 kV CTPT Unit 50/5 A</t>
  </si>
  <si>
    <t>OIL IMM 3 PH CTPT UNITS 33 KV - 50/5 A</t>
  </si>
  <si>
    <t>33 kV CTPT Unit 100 /5A</t>
  </si>
  <si>
    <t>OIL IMM 3 PH CTPT UNITS 33 KV-100 &amp; 200/5A</t>
  </si>
  <si>
    <t>33 kV CTPT Unit 200/5A</t>
  </si>
  <si>
    <t>OIL IMMERSED 3 PHASE CTPT UNITS 200/5</t>
  </si>
  <si>
    <t>33 kV CTPT Unit 400-200/5 A</t>
  </si>
  <si>
    <t>CT/PT UNIT 33KV/110 V 400-200/5 A OIL</t>
  </si>
  <si>
    <t xml:space="preserve">11 kV 3 PH Residual Voltage Transformer </t>
  </si>
  <si>
    <t>11 kV PT Station Type</t>
  </si>
  <si>
    <t>11 kV Single Phase PT's (Oil filled)</t>
  </si>
  <si>
    <t>VOLTAGE TRANSFORMER 11 K V/110 VOLTS SIN</t>
  </si>
  <si>
    <t>33 kV Single Phase PT's (Oil filled)</t>
  </si>
  <si>
    <t>VOLTAGE TRANSFORMER 33 KV / 110 VOLTS SINGLE</t>
  </si>
  <si>
    <t>132 kV P.T.</t>
  </si>
  <si>
    <t>VOLTAGE TRANSFORMER 132KV/110V SINGLE PH</t>
  </si>
  <si>
    <t>220 kV P.T.</t>
  </si>
  <si>
    <t>VOLTAGE X-MER 220KV/110-63.5V SINGLE PH</t>
  </si>
  <si>
    <t>Small Steel Almirah 50''</t>
  </si>
  <si>
    <t>STEEL ALMIRAH SMALL SIZE</t>
  </si>
  <si>
    <t>Safety belts</t>
  </si>
  <si>
    <t>SAFETY BELTS</t>
  </si>
  <si>
    <t>Safety helmets</t>
  </si>
  <si>
    <t>SAFETY HELMETS</t>
  </si>
  <si>
    <t xml:space="preserve">Battery </t>
  </si>
  <si>
    <t>30 Volts 100 AH lead acid battery</t>
  </si>
  <si>
    <t>T.W. Meter Board, 300x300x75 mm, coated with varnish/SMC board</t>
  </si>
  <si>
    <t>T.W.METER BOARD, 300X300X75 MM, COATED W</t>
  </si>
  <si>
    <t>Meter Box (GI Plain Sheet) for 3 Phase LT CT operated meter</t>
  </si>
  <si>
    <t>Meter Box (GI Plain Sheet) for 3 Ph LTCT</t>
  </si>
  <si>
    <t>Pilfer proof SMC/FRPP/PPO LTCT meter box</t>
  </si>
  <si>
    <t>OLD BIN CODE No. 7132406420 REPLACED BY NEW BIN CODE 7132406793</t>
  </si>
  <si>
    <t>Universal Meter Box for HT meters.</t>
  </si>
  <si>
    <t>CT operated electronic static meters with DLMS.</t>
  </si>
  <si>
    <t>LTCT METER WITH DLMS</t>
  </si>
  <si>
    <t xml:space="preserve">Office Chair cane seat &amp; back with full arms rest </t>
  </si>
  <si>
    <t>S-TYPE STEEL CHAIR WITH TEAK WOOD HAND</t>
  </si>
  <si>
    <t>Rubber Hand gloves 15 kV (Seamless)</t>
  </si>
  <si>
    <t>RUBBER HAND GLOVES</t>
  </si>
  <si>
    <r>
      <t>Fire fighting equipments CO</t>
    </r>
    <r>
      <rPr>
        <vertAlign val="subscript"/>
        <sz val="10"/>
        <rFont val="Verdana"/>
        <family val="2"/>
      </rPr>
      <t>2</t>
    </r>
    <r>
      <rPr>
        <sz val="10"/>
        <rFont val="Verdana"/>
        <family val="2"/>
      </rPr>
      <t xml:space="preserve"> fire extinguisher of 2 Kg Capacity)  </t>
    </r>
  </si>
  <si>
    <t>CO2 TYPE EXTINGUISHER ,2 KG CAPACITY</t>
  </si>
  <si>
    <t>Rain Coats with Hoods</t>
  </si>
  <si>
    <t>RAIN COATS WITH HOODS</t>
  </si>
  <si>
    <t>Gum Boots</t>
  </si>
  <si>
    <t>GUM BOOTS</t>
  </si>
  <si>
    <t>Silica gel</t>
  </si>
  <si>
    <t>SILICA GEL</t>
  </si>
  <si>
    <t>Poly Carbonate seals for meter</t>
  </si>
  <si>
    <t>POLYCARBONATE SEAL</t>
  </si>
  <si>
    <t>Grounding Sticks (Galvanised Earthing Rods 25 mm, 3 Mtr. long)</t>
  </si>
  <si>
    <t xml:space="preserve">Electrically insulated 11 kV mats infront of electrical control panel </t>
  </si>
  <si>
    <t>METTING RUBBER 1900X1800X12MM</t>
  </si>
  <si>
    <t>T.W. plate 300x300x25 mm with 20 mm dia holes at the corners and coated with two coats of varnish on one side/SMC board</t>
  </si>
  <si>
    <t xml:space="preserve">Transformer Oil In Barrel </t>
  </si>
  <si>
    <t>KL</t>
  </si>
  <si>
    <t>TRANSFORMER OIL In Tanker/barrel</t>
  </si>
  <si>
    <t xml:space="preserve">Transformer Oil In Tanker </t>
  </si>
  <si>
    <t>Poly Carbonate seal double anker type</t>
  </si>
  <si>
    <t>POLY CORBONATE SEAL DOUBLE ANKER TYPE</t>
  </si>
  <si>
    <t>HDPE Pipe 200 mm ID; 240 mm OD</t>
  </si>
  <si>
    <t>Mtr.</t>
  </si>
  <si>
    <t>HDPE PIPE 200MM ID; 240MM OD</t>
  </si>
  <si>
    <t>Jointing arrangement of HDPE Pipe</t>
  </si>
  <si>
    <t>JOINTING ARRANGEMENT OF HDPE PIPE</t>
  </si>
  <si>
    <t>Battery charger</t>
  </si>
  <si>
    <t>30 Volt 100 AH lead acid battery charger</t>
  </si>
  <si>
    <t>Files of sizes</t>
  </si>
  <si>
    <t>Black Cambric tape 25 mm wide 7 mm thick and in rolls of 50 Mtr.</t>
  </si>
  <si>
    <t>Roll</t>
  </si>
  <si>
    <t>PVC lnsulation Tapes 19 mm wide and in rolls of 10 Mtrs</t>
  </si>
  <si>
    <t>PVC INSULATION TAPES 19 MM WIDE AND IN R</t>
  </si>
  <si>
    <t>Cotton Tapes 19 mm wide and in rolls of 50 Mtrs</t>
  </si>
  <si>
    <t>Tong tester Digital (1000 A, 500 V) with associated accessories</t>
  </si>
  <si>
    <t>DIGITAL TONG TESTER 3 1/2 DIGITAL LCD DI</t>
  </si>
  <si>
    <t>Hand Torch 5 cell</t>
  </si>
  <si>
    <t>Hand Torch 3 cell</t>
  </si>
  <si>
    <t>HAND TORCH 3 CELLED</t>
  </si>
  <si>
    <t>Cotton Waste</t>
  </si>
  <si>
    <t xml:space="preserve">Fire fighting equipments (dry chemical powder type 5 Kg capacity) </t>
  </si>
  <si>
    <t>DRY CHEMICAL POWER FIRE</t>
  </si>
  <si>
    <t>Monoplast</t>
  </si>
  <si>
    <t>Bitumen compound</t>
  </si>
  <si>
    <t>River sand</t>
  </si>
  <si>
    <t>RIVER SAND</t>
  </si>
  <si>
    <t>11 kV Covered Conductor 50 Sqmm XLPE insulation</t>
  </si>
  <si>
    <t>11KV  COVERED CONDUCTOR XLPE 50SQMM</t>
  </si>
  <si>
    <t>11 kV Covered Conductor 70 Sqmm XLPE insulation</t>
  </si>
  <si>
    <t>11KV  COVERED CONDUCTOR XLPE 70SQMM</t>
  </si>
  <si>
    <t>11 kV Covered Conductor 99 Sqmm XLPE insulation</t>
  </si>
  <si>
    <t>11KV  COVERED CONDUCTOR XLPE 99SQMM</t>
  </si>
  <si>
    <t>33 kV Covered Conductor 157 Sqmm XLPE insulation</t>
  </si>
  <si>
    <t>33KV  COVERED CONDUCTOR XLPE 157SQMM</t>
  </si>
  <si>
    <t>33 kV Covered Conductor 241 Sqmm XLPE insulation</t>
  </si>
  <si>
    <t>33KV  COVERED CONDUCTOR XLPE 241SQMM</t>
  </si>
  <si>
    <t>33 kV Covered Conductor 70 Sqmm XLPE insulation</t>
  </si>
  <si>
    <t>33KV  COVERED CONDUCTOR XLPE 70SQMM</t>
  </si>
  <si>
    <t>33 kV Covered Conductor 99 Sqmm XLPE insulation</t>
  </si>
  <si>
    <t>33KV  COVERED CONDUCTOR XLPE 99SQMM</t>
  </si>
  <si>
    <t>16 sq.mm Single Core PVC Sheathed Unarmoured Cables</t>
  </si>
  <si>
    <t>25 sq.mm Single Core PVC Sheathed Unarmoured Cables</t>
  </si>
  <si>
    <t>185 sq.mm Single Core PVC Sheathed Unarmoured Cables</t>
  </si>
  <si>
    <t>300 sq.mm Single Core PVC Sheathed Unarmoured Cables</t>
  </si>
  <si>
    <t>Spot Billing Machine</t>
  </si>
  <si>
    <t>11 kV Oil Immersed 3 Phase CT-PT Unit of capacity --</t>
  </si>
  <si>
    <t>200/5 Amp</t>
  </si>
  <si>
    <t>100/5 Amp</t>
  </si>
  <si>
    <t>33 kV 2 feeder control panel (Static Relays)</t>
  </si>
  <si>
    <t>G.I.Strip 25x3 mm</t>
  </si>
  <si>
    <t>M.S.Strip 25x3 mm. (0.6 kg/Mtr.)</t>
  </si>
  <si>
    <t xml:space="preserve">M.S.Strip 25x3 mm. </t>
  </si>
  <si>
    <t>Numerical Poly Carbonate seals</t>
  </si>
  <si>
    <t>33 kV Polymer Disc Insulator (45 kN)</t>
  </si>
  <si>
    <t>D.O.Fuse Polymer unit 11 kV</t>
  </si>
  <si>
    <t>D.O.Fuse Polymer unit 33 kV</t>
  </si>
  <si>
    <t>PCC Pole 200 kG; 9.0 Mtr. Long</t>
  </si>
  <si>
    <t>PCC Pole 365 kG; 11 Mtr. Long</t>
  </si>
  <si>
    <t>11 kV Polymer Post Insulator</t>
  </si>
  <si>
    <t>33 kV Polymer Post Insulator</t>
  </si>
  <si>
    <t>Silicon rubber composite insulator / 11 kV  45 kN Polymeric Insulator</t>
  </si>
  <si>
    <t>Polymer A.B.Switch with complete fitting 11 kV</t>
  </si>
  <si>
    <t>Polymer A.B.Switch with complete fitting 33 kV</t>
  </si>
  <si>
    <t>200 Kg 8.0 Meter long PCC Pole</t>
  </si>
  <si>
    <t>2.5 sqmm. Twin Core PVC insulated single phase armoured service Cable</t>
  </si>
  <si>
    <t>2.5 sqmm 2C 1ɸ Armour PVC insulated service Cable</t>
  </si>
  <si>
    <t>4.0 sqmm. Twin Core PVC insulated single phase armoured service Cable</t>
  </si>
  <si>
    <t>4.0 sqmm 2C 1ɸ Armour PVC insulated service Cable</t>
  </si>
  <si>
    <t>6.0 sqmm. Twin Core PVC insulated single phase armoured service Cable</t>
  </si>
  <si>
    <t>6.0 sqmm 2C 1ɸ Armour PVC insulated service Cable</t>
  </si>
  <si>
    <t>6.0 sqmm. Four Core PVC insulated three phase Armoured service Cable</t>
  </si>
  <si>
    <t>6.0 sqmm 4C 3ɸ Armour PVC insulated service Cable</t>
  </si>
  <si>
    <t>8.0 sqmm. Four Core PVC insulated three phase Armoured service Cable</t>
  </si>
  <si>
    <t>8.0 sqmm 4C 3ɸ Armour PVC insulated service Cable</t>
  </si>
  <si>
    <t>10 sqmm. Four Core PVC insulated three phase Armoured service Cable</t>
  </si>
  <si>
    <t>10 sqmm 4C 3ɸ Armour PVC insulated service Cable</t>
  </si>
  <si>
    <t>16 sqmm. Four Core PVC insulated three phase Armoured service Cable</t>
  </si>
  <si>
    <t>16 sqmm 4C 3ɸ Armour PVC insulated service Cable</t>
  </si>
  <si>
    <t>25 sqmm. Four Core PVC insulated three phase Armoured service Cable</t>
  </si>
  <si>
    <t>25 sqmm 4C 3ɸ Armour PVC insulated service Cable</t>
  </si>
  <si>
    <t>240 sq.mm Single Core PVC Sheathed Unarmoured Cables</t>
  </si>
  <si>
    <t>16 kVA, Aluminium wound ISI Marked, 11/0.433 kV Distribution Transformer having energy efficiency level '2'</t>
  </si>
  <si>
    <t>XMER 16KVA 11/0.4KV ENERGY EFFI. LEVEL2</t>
  </si>
  <si>
    <t>25 kVA, Aluminium wound ISI Marked, 11/0.433 kV Distribution Transformer having energy efficiency level '2'</t>
  </si>
  <si>
    <t>XMER 25KVA 11/0.4KV ENERGY EFFI. LEVEL2</t>
  </si>
  <si>
    <t>63 kVA, Aluminium wound ISI Marked, 11/0.433 kV Distribution Transformer having energy efficiency level '2'</t>
  </si>
  <si>
    <t>XMER 63KVA 11/0.4KV ENERGY EFFI. LEVEL2</t>
  </si>
  <si>
    <t>100 kVA, Aluminium wound ISI Marked, 11/0.433 kV Distribution Transformer having energy efficiency level '2'</t>
  </si>
  <si>
    <t>XMER 100KVA 11/.4KV ENERGY EFFI. LEVEL2</t>
  </si>
  <si>
    <t>200 kVA, Aluminium wound ISI Marked, 11/0.433 kV Distribution Transformer having energy efficiency level '2'</t>
  </si>
  <si>
    <t>XMER 200KVA 11/.4KV ENERGY EFFI. LEVEL2</t>
  </si>
  <si>
    <t>315 kVA, Copper wound ISI Marked, 11/0.433 kV Distribution Transformer having energy efficiency level '2'</t>
  </si>
  <si>
    <t>500 kVA, Copper wound ISI Marked, 11/0.433 kV Distribution Transformer having energy efficiency level '2'</t>
  </si>
  <si>
    <t xml:space="preserve">RCC Block (with 6 mm MS Bar) </t>
  </si>
  <si>
    <t>LED 9 Watt Lamp (without holder)</t>
  </si>
  <si>
    <t>LED 9 W lamp with holder</t>
  </si>
  <si>
    <t xml:space="preserve">LED Tube Light, 20 Watt </t>
  </si>
  <si>
    <t>18 W LED Street Light complete set</t>
  </si>
  <si>
    <t>35 W LED Street Light complete set</t>
  </si>
  <si>
    <t>70 W LED Street Light complete set</t>
  </si>
  <si>
    <t>110 W LED Street Light complete set</t>
  </si>
  <si>
    <t>190 W LED Street Light complete set</t>
  </si>
  <si>
    <t>190 W LED Flood Light complete set</t>
  </si>
  <si>
    <t>110 W LED Flood Light complete set</t>
  </si>
  <si>
    <t>LED Lamps with complete fitting-24 W</t>
  </si>
  <si>
    <t>24 W LED Lamps with complete fitting</t>
  </si>
  <si>
    <t>LED Lamps with complete fitting-48 W</t>
  </si>
  <si>
    <t>48 W LED Lamps with complete fitting</t>
  </si>
  <si>
    <t>LED Lamps with complete fitting-60 W</t>
  </si>
  <si>
    <t>60 W LED Lamps with complete fitting</t>
  </si>
  <si>
    <t>3 Way RMU, 2OD + 1VL, One Incomer + One Breaker + One Outgoing, 350 MVA, 650 Amps.</t>
  </si>
  <si>
    <t>11 kV RMU 3 WAY,2 OD+1 VL, 350 MVA, 650 A.</t>
  </si>
  <si>
    <t>4 Way RMU, 2OD + 2VL, (One Incomer + Two  Breakers + One Outgoing), 350 MVA, 650 Amps.</t>
  </si>
  <si>
    <t>11 kV RMU 4 WAY,2 OD+2 VL, 350 MVA, 650 A.</t>
  </si>
  <si>
    <t>5 Way RMU, 2OD + 3VL, (One Incomer + Three Breakers + One Outgoing), 350 MVA, 650 Amps.</t>
  </si>
  <si>
    <t>11 kV RMU 5 WAY,2 OD+3 VL, 350 MVA, 650 A.</t>
  </si>
  <si>
    <t>6 Way RMU, 2OD + 4VL,(One Incomer + Four Breakers + One Outgoing), 350 MVA, 650 Amps.</t>
  </si>
  <si>
    <t>11 kV RMU 6 WAY,2 OD+4 VL, 350 MVA, 650 A.</t>
  </si>
  <si>
    <t>1OD for RMU</t>
  </si>
  <si>
    <t>1VL for 350 MVA, 650 Amps RMU</t>
  </si>
  <si>
    <t>Indoor Type 33 kV Metering Cubical CTPT Unit 10/5 A</t>
  </si>
  <si>
    <t xml:space="preserve">INDOOR TYPE 33 KV 10/5A CT:PT CUBICAL UNIT </t>
  </si>
  <si>
    <t>Indoor Type 33 kV Metering Cubical CTPT Unit 25/5 A</t>
  </si>
  <si>
    <t xml:space="preserve">INDOOR TYPE 33 KV 25/5A CT:PT CUBICAL UNIT </t>
  </si>
  <si>
    <t>Indoor Type 33 kV Metering Cubical CTPT Unit 200/5 A</t>
  </si>
  <si>
    <t xml:space="preserve">INDOOR TYPE 33 KV 200/5A CT:PT CUBICAL UNIT </t>
  </si>
  <si>
    <t>Indoor Type 11 kV Metering Cubical CTPT Unit 10/5 A</t>
  </si>
  <si>
    <t xml:space="preserve">INDOOR TYPE 11 KV 10/5A CT:PT CUBICAL UNIT </t>
  </si>
  <si>
    <t xml:space="preserve">Indoor Type 11kV 15/5A CTPT Cubical Unit </t>
  </si>
  <si>
    <t>Indoor Type 11 kV Metering Cubical CTPT Unit 25/5 A</t>
  </si>
  <si>
    <t xml:space="preserve">INDOOR TYPE 11 KV 25/5A CT:PT CUBICAL UNIT </t>
  </si>
  <si>
    <t>Indoor Type 11 kV 50/5 A Metering Cubical CT-PT Units</t>
  </si>
  <si>
    <t xml:space="preserve">Indoor Type 11kV 50/5A CTPT Cubical Unit </t>
  </si>
  <si>
    <t>(0+1) TYPE - MEANS 11 KV GAS (SF6) INSULATED RMU WITH ONE 630 A LOAD BREAK SWITCH.</t>
  </si>
  <si>
    <t>(0+3) TYPE - MEANS 11 KV GAS (SF6) INSULATED RMU WITH THREE 630 A LOAD BREAK SWITCHES.</t>
  </si>
  <si>
    <t>(0+4) TYPE - MEANS 11 KV GAS (SF6) INSULATED RMU WITH FOUR 630 A LOAD BREAK SWITCHES.</t>
  </si>
  <si>
    <t>(0+2)+BC+(0+2) TYPE - MEANS 11 KV GAS (SF6) INSULATED RMU WITH FOUR NOS. 630 A LOAD BREAK SWITCHES AND ONE BUS COUPLER IN BETWEEN AFTER ISOLATOR.</t>
  </si>
  <si>
    <t>(0+2)+BC+(0+2)+BC+(0+2) TYPE - MEANS 11 KV GAS (SF6) INSULATED RMU WITH SIX NOS. 630 A LOAD BREAK SWITCHES AND ONE BUS COUPLER WITH LBS IN BETWEEN AFTER ISOLATOR.</t>
  </si>
  <si>
    <t>12 kV, Outdoor type Vacuum Capacitor switches</t>
  </si>
  <si>
    <t>AC Distribution board for AC/DC Supply</t>
  </si>
  <si>
    <t>Chem Rod Earthing electrode (Chemical Earthing) [As per specification given in Schedule-C-20]</t>
  </si>
  <si>
    <t>Job</t>
  </si>
  <si>
    <t>Surge Arrestor</t>
  </si>
  <si>
    <t>Ground connection for Messenger Wire</t>
  </si>
  <si>
    <t>33/11 kV S/S (Name Plate) Board</t>
  </si>
  <si>
    <t>11 kV Fault Passage Indicator for Overhead line</t>
  </si>
  <si>
    <t xml:space="preserve">RATE  EXCLUDING G.S.T. </t>
  </si>
  <si>
    <t>SMC Meter Board 350x200x40 mm (minimum) thickness 2.5 mm</t>
  </si>
  <si>
    <t>SMC Meter Board 350x200x40 mm, thickness 2.5 mm</t>
  </si>
  <si>
    <t>SMC Board 200x150x40 mm (minimum) thickness 2.5 mm</t>
  </si>
  <si>
    <t>SMC Board 200x150x40 mm thickness 2.5 mm</t>
  </si>
  <si>
    <t>Piano type ISI mark 250V/5A switch.</t>
  </si>
  <si>
    <t>250V/5A ISI mark 3 pin Socket</t>
  </si>
  <si>
    <t>250V/5A ISI mark holder.</t>
  </si>
  <si>
    <t>Earthing terminal (having suitable size of 10 mm Dia GI bolt with 3 nos.
 nuts &amp; washers) along with Staples/ Nut-Bolts/ Nails</t>
  </si>
  <si>
    <t>Earth terminal(10mm Dia GI bolt with 3 no) nuts &amp; washers) along with Staples/ Nut-Bolts/ Nails</t>
  </si>
  <si>
    <t>Internal wiring using 1.5 sqmm copper multistrands PVC insulated ISI marked cable (Average cable length 6 Mtr.)</t>
  </si>
  <si>
    <t>Mtr</t>
  </si>
  <si>
    <t xml:space="preserve">1.5 sqmm copper multistrand PVC cable </t>
  </si>
  <si>
    <t>25 mm Dia PVC pipe or equivalent for internal house wiring (3 Mtr)</t>
  </si>
  <si>
    <t>Feet</t>
  </si>
  <si>
    <t>25 mm Dia PVC pipe or equivalent (3 Mtr)</t>
  </si>
  <si>
    <t>Bhatta brick</t>
  </si>
  <si>
    <t>Meter Sealing Wire</t>
  </si>
  <si>
    <t>Hand Operated type 25 sq.mm. to 400 sq.mm Crimping Tool</t>
  </si>
  <si>
    <t>Hydraulic type Crimping Tool with suitable Dies for crimping Lugs of size up to 400 sq.mm.</t>
  </si>
  <si>
    <t>RECHARGEABLE L.E.D. HAND TORCH</t>
  </si>
  <si>
    <t>Cable separator in RCC Pipe with Angle Cross of 50x50x6 mm Angle @ 2 No. in one pipe</t>
  </si>
  <si>
    <t xml:space="preserve">Cable separator in RCC Pipe with 50x50x6 mm Angle </t>
  </si>
  <si>
    <t>11 kV Capacitor Unit with Expulsion Tube</t>
  </si>
  <si>
    <t>(cost per kVAR)</t>
  </si>
  <si>
    <t xml:space="preserve">ABT Meter </t>
  </si>
  <si>
    <t>COST SCHEDULE   A-2 (A)</t>
  </si>
  <si>
    <t>33 kV  FOUR  POLE  STRUCTURE  ON  PCC / H-BEAM POLE</t>
  </si>
  <si>
    <t>S. No.</t>
  </si>
  <si>
    <t>PARTICULARS</t>
  </si>
  <si>
    <t xml:space="preserve">New SAP Bin Code </t>
  </si>
  <si>
    <t xml:space="preserve">Rate </t>
  </si>
  <si>
    <t>Qty</t>
  </si>
  <si>
    <t>PCC Pole 280 kg 9.1 Mtr. Long</t>
  </si>
  <si>
    <t>H-Beams 37.1 Kg/Mtr., 13 Mtr. Long</t>
  </si>
  <si>
    <t xml:space="preserve">Amount </t>
  </si>
  <si>
    <t>1</t>
  </si>
  <si>
    <t>2</t>
  </si>
  <si>
    <t>3</t>
  </si>
  <si>
    <t>6</t>
  </si>
  <si>
    <t>280 Kg.,9.1 Mtrs. long PCC Poles</t>
  </si>
  <si>
    <t xml:space="preserve">H-Beams 152 X 152 mm., 37.1 Kg/Mtr 13 Mtr. Long (482.3 Kg x 4 No = 1929.2 Kgs) </t>
  </si>
  <si>
    <t>D.C.cross- arm of 100 X  50 X 6 mm. suitable for 5' centre DP</t>
  </si>
  <si>
    <t>33 kV Strain H.W. fitting</t>
  </si>
  <si>
    <t>33 kV Polymer Disc Insulator</t>
  </si>
  <si>
    <t>DOG ACSR Conductor (100 Sqmm, Al. Eq) with 3% sag</t>
  </si>
  <si>
    <t>33 kV Polymeric Pin insulator with Pin</t>
  </si>
  <si>
    <t xml:space="preserve">DC cross arm 3.8 Mtr. Channel of 100x50 mm  </t>
  </si>
  <si>
    <t>(i) Stay Clamp For PCC Pole</t>
  </si>
  <si>
    <t>(ii) Stay Clamp For "H" Beam</t>
  </si>
  <si>
    <t xml:space="preserve">33 kV AB Switch </t>
  </si>
  <si>
    <t>Concreting of supports @ 0.5 Cmt Per pole for PCC Pole and @ 0.05 Cmt per pole for base padding for PCC pole (1:3:6)</t>
  </si>
  <si>
    <t xml:space="preserve">Cmt.  </t>
  </si>
  <si>
    <t>Concreting of supports @ 0.6 Cmt. Per pole for H-Beam  and @ 0.05 Cmt per pole for base padding for H-Beam pole (1:3:6)</t>
  </si>
  <si>
    <t>M.S.Angle 75x75x6 mm (for bracing 4 No. @ 60 kg each)</t>
  </si>
  <si>
    <t>Earthing Set (Coil earth as per Drg. No. g/007)</t>
  </si>
  <si>
    <t>Red oxide paint</t>
  </si>
  <si>
    <t>Aluminium paint</t>
  </si>
  <si>
    <t>Barbed Wire (@ 2 Kg/Pole)</t>
  </si>
  <si>
    <t>Danger Board</t>
  </si>
  <si>
    <t>Strain Plate (65x8) mm</t>
  </si>
  <si>
    <t>M.S.Nuts and Bolts</t>
  </si>
  <si>
    <t>SUB TOTAL-1 (Material cost including GST)</t>
  </si>
  <si>
    <t>Material cost excluding GST (Sub Total-1/1.18)</t>
  </si>
  <si>
    <t>Incidental Charges @ 7.5% on Sub-Total-1 : -</t>
  </si>
  <si>
    <t>Labour charges for concreting of PCC Pole</t>
  </si>
  <si>
    <t>Labour charges for concreting of H-Beam Pole</t>
  </si>
  <si>
    <t>Back filling of PCC Pole with boulders @ 0.35 Cmt per pole</t>
  </si>
  <si>
    <t>Labour charges as per Schedule No.- AL-2(A)</t>
  </si>
  <si>
    <t>Transport charges @ 4% on Column no. 22</t>
  </si>
  <si>
    <t>Overhead Charges @ 12.5% [Market Fluctuation, Service Tax, Contractor's profit etc.] on --</t>
  </si>
  <si>
    <t>(i)</t>
  </si>
  <si>
    <t>For PCC Pole - Row - 21, 23, 24, 26, 27, 28</t>
  </si>
  <si>
    <t>(ii)</t>
  </si>
  <si>
    <t>For H-Beam Pole - Row - 21, 23, 25, 27, 28</t>
  </si>
  <si>
    <t>Total Estimated Cost excluding GST --</t>
  </si>
  <si>
    <t>For PCC Pole - Row - 22, 23, 24, 26, 27, 28, 29</t>
  </si>
  <si>
    <t>For H-Beam Pole - Row - 22, 23, 25, 27, 28, 29</t>
  </si>
  <si>
    <t>Applicable CGST @ 9% on Row 30</t>
  </si>
  <si>
    <t>Applicable SGST @ 9% on Row 30</t>
  </si>
  <si>
    <t>Total Estimated Cost including GST (Row 30+31+32)</t>
  </si>
  <si>
    <t xml:space="preserve">Total Estimated Cost including GST (Rounded off) </t>
  </si>
  <si>
    <t>COST SCHEDULE   A-2 (B)</t>
  </si>
  <si>
    <t>33 kV DP STRUCTURE ON  PCC POLES / H-BEAM POLE (TO BE SUPPLEMENTED WITH EVERY 1.0 KM OF LINE OF RACCOON / DOG  CONDUCTOR)</t>
  </si>
  <si>
    <t>S No</t>
  </si>
  <si>
    <t>280 Kg; 9.1 Mtr long PCC Pole</t>
  </si>
  <si>
    <t>37.1 Kg/Mtr 13.0 Mtr long H-Beam</t>
  </si>
  <si>
    <t>365 Kg 11 Mtr long PCC Pole</t>
  </si>
  <si>
    <t>Rate</t>
  </si>
  <si>
    <t xml:space="preserve">(i) 280 Kg; 9.1 Mtr long PCC Pole </t>
  </si>
  <si>
    <t xml:space="preserve">(ii) H-Beam 152x152 mm 37.1 Kg/Mtr 13 M (482.3 Kg) / pole x 2 No = 964.6 Kgs </t>
  </si>
  <si>
    <t xml:space="preserve">(iii) 365 Kg; 11 Mtr long PCC Pole </t>
  </si>
  <si>
    <t xml:space="preserve">DC cross arm of 100x50 mm Channel 5' Center </t>
  </si>
  <si>
    <t xml:space="preserve">Horizontal &amp; cross bracing 5' centre with set of 4 back clamps </t>
  </si>
  <si>
    <t>(i) Stay Clamp for PCC Pole</t>
  </si>
  <si>
    <t>(ii) Stay Clamp for "H" Beam</t>
  </si>
  <si>
    <t xml:space="preserve">(iii) M.S.Angle 65X65x6 mm </t>
  </si>
  <si>
    <t>(i) Stay set 20 mm</t>
  </si>
  <si>
    <t>(ii) Stay Clamp for PCC Pole</t>
  </si>
  <si>
    <t>(iii) Stay Clamp for "H" Beam</t>
  </si>
  <si>
    <t>(iv) Stay Wire 7/8 SWG @ 8.5 kg Per Pole</t>
  </si>
  <si>
    <t>Concreting @ 0.6 Cmt per pole for H-Beam supports and 0.5 Cmt per pole for 365 kG 11 Mtr. Long PCC @ 0.3 Cmt per stay and @ 0.05 Cmt per pole for base padding for PCC / H-Beam (1:3:6)</t>
  </si>
  <si>
    <t xml:space="preserve">Red Oxide Paint </t>
  </si>
  <si>
    <t xml:space="preserve">Aluminium Paint </t>
  </si>
  <si>
    <t xml:space="preserve">Danger Board </t>
  </si>
  <si>
    <t>M.S. Nuts and Bolts</t>
  </si>
  <si>
    <t>Labour charges for concreting</t>
  </si>
  <si>
    <t>Labour charges as per Schedule No.- AL-2</t>
  </si>
  <si>
    <t xml:space="preserve">Transport charges @ 4% on Column no. 17 </t>
  </si>
  <si>
    <t>Overhead Charges @ 12.5% [Market Fluctuation, Service Tax, Contractor's profit etc.] on Row - 16, 18,19, 20, 21, 22</t>
  </si>
  <si>
    <t>Total Estimated Cost excluding GST (Row 17, 18, 19, 20, 21, 22, 23)</t>
  </si>
  <si>
    <t>Applicable CGST @ 9% on Row 24</t>
  </si>
  <si>
    <t>Applicable SGST @ 9% on Row 24</t>
  </si>
  <si>
    <t>Total Estimated Cost including GST (Row 24+25+26)</t>
  </si>
  <si>
    <t>Note:</t>
  </si>
  <si>
    <t>This Schedule is to be supplemented with Schedule A-1 &amp; A-3.</t>
  </si>
  <si>
    <t>All the rates are with considering price variation clause.</t>
  </si>
  <si>
    <t>COST SCHEDULE --  A-3 (B)</t>
  </si>
  <si>
    <t>COST  SCHEDULE  FOR ADDITIONAL  (MID SPAN)  POLE  FOR  33 kV  LINE USING  37.1 KG / MTR 13 M. LONG H-BEAM SUPPORT</t>
  </si>
  <si>
    <t>152x152 mm 37.1 Kg/Mtr 13 M (482.30 Kg) H-Beam</t>
  </si>
  <si>
    <t>Qnty</t>
  </si>
  <si>
    <t xml:space="preserve"> </t>
  </si>
  <si>
    <t xml:space="preserve">H-Beam 152x152 mm 37.1 Kg/Mtr 13 M (482.30 Kg) x 1 No = 482.3 Kgs </t>
  </si>
  <si>
    <t>33 kV "V" Cross arm 75x75x6 mm</t>
  </si>
  <si>
    <t xml:space="preserve">Cross Arm Clamp </t>
  </si>
  <si>
    <t>(i) Stay Clamp for "H" Beam</t>
  </si>
  <si>
    <t>33 kV Top Clamp</t>
  </si>
  <si>
    <t>Concreting of H-Beam support @ 0.6 Cmt. per pole and @ 0.05 Cmt per pole for base padding of H-Beam pole (1:3:6).</t>
  </si>
  <si>
    <t xml:space="preserve">Danger Boards </t>
  </si>
  <si>
    <t xml:space="preserve">Binding wire and tape </t>
  </si>
  <si>
    <t xml:space="preserve">Labour charges as per Schedule No.- AL-3 (B) </t>
  </si>
  <si>
    <t>Transport charges @ 4% on Column no. 15</t>
  </si>
  <si>
    <t>Overhead Charges @ 12.5% [Market Fluctuation, Service Tax, Contractor's profit etc.] on Row - 14, 16, 17, 18, 19</t>
  </si>
  <si>
    <t>Total Estimated Cost excluding GST (Row 15, 16, 17, 18, 19, 20)</t>
  </si>
  <si>
    <t>Applicable CGST @ 9% on Row 21</t>
  </si>
  <si>
    <t>Applicable SGST @ 9% on Row 21</t>
  </si>
  <si>
    <t>Total Estimated Cost including GST (Row 21+22+23)</t>
  </si>
  <si>
    <t>COST SCHEDULE  A-5</t>
  </si>
  <si>
    <t xml:space="preserve"> 33 kV D.P. STRUCTURE ON 13 M. LONG H-BEAM POLE FOR PANTHER CONDUCTOR (TO BE SUPPLEMENTED WITH EVERY 0.3 kM OF SUSPENSION LINE)</t>
  </si>
  <si>
    <t xml:space="preserve">S. No. </t>
  </si>
  <si>
    <t xml:space="preserve">Particulars </t>
  </si>
  <si>
    <t>New Sap Bin Code</t>
  </si>
  <si>
    <t xml:space="preserve">Unit </t>
  </si>
  <si>
    <t>152x152 mm 37.1 Kg/Mtr 13 M (482.30 Kg) long H-Beam</t>
  </si>
  <si>
    <t xml:space="preserve">H-Beam 152x152 mm 37.1 Kg/Mtr 13 M (482.3 Kg) / pole x 2 No = 964.6 Kgs </t>
  </si>
  <si>
    <t>Kg.</t>
  </si>
  <si>
    <t>DC Cross arm (100x50 mm) Channel 5' Center</t>
  </si>
  <si>
    <t xml:space="preserve">Set </t>
  </si>
  <si>
    <t xml:space="preserve">33 kV Tension Hardware suitable for Panther Conductor   </t>
  </si>
  <si>
    <t xml:space="preserve">33 kV Suspension Hardware suitable for Panther Conductor   </t>
  </si>
  <si>
    <t>Earthing Set (Coil Earth as per Drg. No. G/007)</t>
  </si>
  <si>
    <t xml:space="preserve">Horizontal &amp; Cross bracing </t>
  </si>
  <si>
    <t xml:space="preserve">(ii) M.S. Angle 65x65x6 mm </t>
  </si>
  <si>
    <t xml:space="preserve">Stay Set 20 mm complete </t>
  </si>
  <si>
    <t xml:space="preserve">Set. </t>
  </si>
  <si>
    <t>Stay Clamp for "H" Beam</t>
  </si>
  <si>
    <t>Stay Wire 7/8 SWG @ 8.5 Kg./pole</t>
  </si>
  <si>
    <t>Concreting of H-Beam Supports @ 0.6 Cmt. Per Pole; @ 0.05 Cmt per Pole for  base Padding  &amp; @ 0.3 Cmt. Per stay (1:3:6)</t>
  </si>
  <si>
    <t xml:space="preserve">Cmt. </t>
  </si>
  <si>
    <t>Strain Plate (65x8 mm)</t>
  </si>
  <si>
    <t xml:space="preserve">MS Nut &amp; Bolts </t>
  </si>
  <si>
    <t xml:space="preserve">16x65 mm </t>
  </si>
  <si>
    <t xml:space="preserve">16x90 mm </t>
  </si>
  <si>
    <t xml:space="preserve">16x140 mm </t>
  </si>
  <si>
    <t xml:space="preserve">16x160 mm </t>
  </si>
  <si>
    <t xml:space="preserve">16x200 mm </t>
  </si>
  <si>
    <t xml:space="preserve">16x250 mm </t>
  </si>
  <si>
    <t>Labour Charges  as per Schedule  AL-2</t>
  </si>
  <si>
    <t>Transport charges @ 4% on Column no. 19</t>
  </si>
  <si>
    <t>Overhead Charges @ 12.5% [Market Fluctuation, Service Tax, Contractor's profit etc.] on Row - 18, 20, 21, 22, 23</t>
  </si>
  <si>
    <t>Total Estimated Cost excluding GST (Row 19, 20, 21, 22, 23, 24)</t>
  </si>
  <si>
    <t>Applicable CGST @ 9% on Row 25</t>
  </si>
  <si>
    <t>Applicable SGST @ 9% on Row 25</t>
  </si>
  <si>
    <t>Total Estimated Cost including GST (Row 25+26+27)</t>
  </si>
  <si>
    <t>COST SCHEDULE   A-7</t>
  </si>
  <si>
    <t>SCHEDULE FOR  LAST SPAN CABLING OF  33 kV  H.T. CONNECTION</t>
  </si>
  <si>
    <t>Bin Code No.</t>
  </si>
  <si>
    <t>Using 152x152 mm 37.1 Kg/Mtr 13 M (482.30 Kg) long H-Beam</t>
  </si>
  <si>
    <t>3x185 sq.mm AB XLPE Cable</t>
  </si>
  <si>
    <t>3x240 sq.mm AB XLPE Cable</t>
  </si>
  <si>
    <t>3x185 sq.mm 33 kV AB XLPE Cable</t>
  </si>
  <si>
    <t>3x240 sq.mm 33 kV AB XLPE Cable</t>
  </si>
  <si>
    <r>
      <t xml:space="preserve">33 kV Termination Kit for 3x185 sqmm AB XLPE Cable  </t>
    </r>
    <r>
      <rPr>
        <sz val="14"/>
        <rFont val="Arial"/>
        <family val="2"/>
      </rPr>
      <t>*</t>
    </r>
  </si>
  <si>
    <r>
      <t xml:space="preserve">33 kV Termination Kit for 3x240 sqmm AB XLPE Cable  </t>
    </r>
    <r>
      <rPr>
        <sz val="14"/>
        <rFont val="Arial"/>
        <family val="2"/>
      </rPr>
      <t>*</t>
    </r>
  </si>
  <si>
    <t>Earthing Coil 8 SWG GI Wire 50 mm dia 450 m</t>
  </si>
  <si>
    <t>Stay Set 20 mm</t>
  </si>
  <si>
    <t>Stay Wire 7/8 SWG @ 8.5 Kg/Pole</t>
  </si>
  <si>
    <t>Concreting of pole @ 0.6 Cmt per pole; @ 0.05 Cmt per pole for base padding &amp; @ 0.3 Cmt per Stay (1:3:6)</t>
  </si>
  <si>
    <t>M.S. Nuts &amp; Bolts 16x40 mm</t>
  </si>
  <si>
    <t>M.S. Nuts &amp; Bolts 16x65 mm</t>
  </si>
  <si>
    <t>Dead end Assembly (Suitable for all size cable)</t>
  </si>
  <si>
    <t xml:space="preserve">GI earthing pipe of 40 mm dia 3.04 mtr long, 4 mm thickness 12 mm hole at 18 places at equal distance trapered casing at lower end. </t>
  </si>
  <si>
    <t>Labour charges as per Schedule No.- AL-7 [New labour schedule introduced]</t>
  </si>
  <si>
    <t xml:space="preserve">Service in lieu of Earthing Coal &amp; Sand etc </t>
  </si>
  <si>
    <t>Overhead Charges @ 12.5% [Market Fluctuation, Service Tax, Contractor's profit etc.] on Row - 21, 23, 24, 25, 26, 27</t>
  </si>
  <si>
    <t>Total Estimated Cost excluding GST (Row 22, 23, 24, 25, 26, 27, 28)</t>
  </si>
  <si>
    <t>Applicable CGST @ 9% on Row 29</t>
  </si>
  <si>
    <t>Applicable SGST @ 9% on Row 29</t>
  </si>
  <si>
    <t>Total Estimated Cost including GST (Row 29+30+31)</t>
  </si>
  <si>
    <t xml:space="preserve">Note --   Appropriate size of termination kit and 33 kV AB XLPE Cable may be used for S.No 04 and 05 acccording to the load of HT connection. </t>
  </si>
  <si>
    <t>COST SCHEDULE   A-8</t>
  </si>
  <si>
    <t>33 kV MEDP STRUCTURE ON  PCC POLE / H-BEAM POLE (TO BE SUPPLEMENTED FOR H.T. CONNECTION)</t>
  </si>
  <si>
    <t>37.1 Kg / Mtr 13.0 Mtr long H-Beam</t>
  </si>
  <si>
    <t xml:space="preserve">(ii) H-Beam 152x152 mm 37.1 Kg/Mtr; 13 Mtr long (482.3 Kg) / pole x 2 No = 964.6 Kgs </t>
  </si>
  <si>
    <t xml:space="preserve">DC cross arm of 100x50 mm Channel (3.8 Mtr. Long) </t>
  </si>
  <si>
    <t>Concreting of H-Beam supports @ 0.6 Cmt per pole ; @ 0.3 Cmt per stay and @ 0.05 Cmt per pole for base padding for PCC / H-Beam pole (1:3:6)</t>
  </si>
  <si>
    <t>Barbed wire (@ 2 Kg/Pole)</t>
  </si>
  <si>
    <t>GI earthing pipe of 40 mm dia. &amp; 2.4 mm thick 3.04 mtr long with 12 mm hole at 18 places at equal distance trapered casing at lower end .</t>
  </si>
  <si>
    <t>G.I.Bend of 40 mm dia.</t>
  </si>
  <si>
    <t>33 kV CTPT unit of appropriate capacity</t>
  </si>
  <si>
    <t>Copper control cable 10 Core  2.5 Sqmm. (armoured)</t>
  </si>
  <si>
    <t>Transport charges @ 4% on Column no. 24</t>
  </si>
  <si>
    <t>Overhead Charges @ 12.5% [Market Fluctuation, Service Tax, Contractor's profit etc.] on Row - 23, 25, 26, 27, 28, 29</t>
  </si>
  <si>
    <t>Total Estimated Cost excluding GST (Row 24, 25, 26, 27, 28, 29, 30)</t>
  </si>
  <si>
    <t>Applicable CGST @ 9% on Row 31</t>
  </si>
  <si>
    <t>Applicable SGST @ 9% on Row 31</t>
  </si>
  <si>
    <t>Total Estimated Cost including GST (Row 31+32+33)</t>
  </si>
  <si>
    <r>
      <t>Note:-</t>
    </r>
    <r>
      <rPr>
        <b/>
        <sz val="12"/>
        <rFont val="Arial"/>
        <family val="2"/>
      </rPr>
      <t xml:space="preserve">  </t>
    </r>
    <r>
      <rPr>
        <sz val="12"/>
        <rFont val="Arial"/>
        <family val="2"/>
      </rPr>
      <t>1. This Schedule is to be supplemented with Schedule A-1 &amp; A-3.</t>
    </r>
  </si>
  <si>
    <t xml:space="preserve">             2.   All the rates are with considering price variation clause.</t>
  </si>
  <si>
    <t>COST SCHEDULE   A-9</t>
  </si>
  <si>
    <t xml:space="preserve">SCHEDULE FOR  LAST SPAN CABLING OF 33 kV LINE USING COVERED CONDUCTOR OF 70 &amp; 99 SQ.MM SIZE </t>
  </si>
  <si>
    <t>70 sq.mm Covered Conductor</t>
  </si>
  <si>
    <t>99 sq.mm Covered Conductor</t>
  </si>
  <si>
    <t>33 kV Covered conductor 70 sq.mm (207 Amp) (with 3% sag)</t>
  </si>
  <si>
    <t>33 kV Covered conductor 99 sq.mm (258 Amp) (with 3% sag)</t>
  </si>
  <si>
    <t>Concreting of pole @ 0.6 Cmt per pole; @ 0.05 Cmt per pole for base padding &amp; @ 0.3 Cmt per Stay  (1:3:6)</t>
  </si>
  <si>
    <t xml:space="preserve">GI earthing pipe of 40 mm dia 3.04 mtr long, 4 mm thickness 12 mm hole at 18 places at equal distance trapered casing at lower end . </t>
  </si>
  <si>
    <t>Transport charges @ 4% on Column no. 21</t>
  </si>
  <si>
    <t>Overhead Charges @ 12.5% [Market Fluctuation, Service Tax, Contractor's profit etc.] on Row -  20, 22, 23, 24, 25, 26</t>
  </si>
  <si>
    <t>Total Estimated Cost excluding GST (Row 21, 22, 23, 24, 25, 26, 27)</t>
  </si>
  <si>
    <t>Applicable CGST @ 9% on Row 28</t>
  </si>
  <si>
    <t>Applicable SGST @ 9% on Row 28</t>
  </si>
  <si>
    <t>Total Estimated Cost including GST (Row 28+29+30)</t>
  </si>
  <si>
    <r>
      <t xml:space="preserve">                              </t>
    </r>
    <r>
      <rPr>
        <b/>
        <u/>
        <sz val="14"/>
        <rFont val="Arial"/>
        <family val="2"/>
      </rPr>
      <t>COST SCHEDULE   A-10</t>
    </r>
  </si>
  <si>
    <r>
      <t xml:space="preserve">SCHEDULE FOR 33 kV UNDERGROUND CABLE CROSSING UNDER RAILWAY TRACK / ROAD FOR </t>
    </r>
    <r>
      <rPr>
        <b/>
        <u/>
        <sz val="12"/>
        <color indexed="10"/>
        <rFont val="Arial"/>
        <family val="2"/>
      </rPr>
      <t>60</t>
    </r>
    <r>
      <rPr>
        <b/>
        <u/>
        <sz val="12"/>
        <rFont val="Arial"/>
        <family val="2"/>
      </rPr>
      <t xml:space="preserve"> MTR. LONG CORRIDOR / ROUTE LENGTH OF HDPE PIPE, UNDER 2.5 MTR. DEEP FROM GROUND LEVEL SINGLE FEEDER LINE USING OPEN TRENCH METHOD.</t>
    </r>
  </si>
  <si>
    <t>Qty.</t>
  </si>
  <si>
    <t>3x400 sq.mm AB XLPE Cable</t>
  </si>
  <si>
    <t>Amount</t>
  </si>
  <si>
    <t>HDPE Pipe 200 mm ID; 240 mm OD; 6 Mtr long</t>
  </si>
  <si>
    <t xml:space="preserve">Jointing arrangement of HDPE Pipe </t>
  </si>
  <si>
    <t>33 kV XLPE 240 sqmm 3 core UG Cable</t>
  </si>
  <si>
    <t>33 kV XLPE 400 sqmm 3 core UG Cable</t>
  </si>
  <si>
    <t>GI pipe 200 mm for cable support at D.P.</t>
  </si>
  <si>
    <t>Caping of HDPE Pipe on both end of pipe using circular PVC plate of thickness 10 mm of size equivalent to O.D. of HDPE Pipe and using M-seal to avoid ingrace of moisture, insects, rats etc. to avoid damage to cable.</t>
  </si>
  <si>
    <t>M.S.Flat (50x6) mm</t>
  </si>
  <si>
    <t>kg</t>
  </si>
  <si>
    <t xml:space="preserve">Supplying &amp; erection of cement cable route marker with colour painting &amp; naming the work duly embossed complete size of concrete 600 mm x 225 mm x 100 mm </t>
  </si>
  <si>
    <t xml:space="preserve">Cable covering tiles 250x250x40 mm </t>
  </si>
  <si>
    <t>Sand</t>
  </si>
  <si>
    <t>Aluminium conductor Raccoon for jumpering of L.A.</t>
  </si>
  <si>
    <t>Aluminium clamp suitable for Dog / Raccoon conductor for connecting L.A</t>
  </si>
  <si>
    <r>
      <t xml:space="preserve">GI earthing pipe 40 mm dia 3.0 mtr long, 4 mm thick with 12 mm holes at 18 places in each pipe at equal distance tapered casing at lower end. </t>
    </r>
    <r>
      <rPr>
        <sz val="14"/>
        <rFont val="Arial"/>
        <family val="2"/>
      </rPr>
      <t>*</t>
    </r>
  </si>
  <si>
    <t>Sundries for meeting out the expenses towards processing fees, submission / approval of drawing using AutoCAD obtaining permission, from railway / Road constructing authorities including liaisoning work etc.</t>
  </si>
  <si>
    <t>LS</t>
  </si>
  <si>
    <t>Labour Charges for excavation of cable trench using open trench method as per Schedule - AL-6</t>
  </si>
  <si>
    <t xml:space="preserve">Charges payable to Railway including supervision charges etc. </t>
  </si>
  <si>
    <t>Total Estimated Cost including GST (Row 25+26+27+28)</t>
  </si>
  <si>
    <t>4 Nos earthings are required for cable &amp; 6 Nos. for 2 DP's</t>
  </si>
  <si>
    <t xml:space="preserve">The rates mentioned at S.No.1, 2, 3 &amp; 4  are applicable for 60 Mtr Corridor of Railway crossing. Estimate may be prepared based on actual length of corridor. </t>
  </si>
  <si>
    <t>**</t>
  </si>
  <si>
    <t>The charges to be paid for according railway permisssion shall be made as per actuals i.e. based on the demand note / payment received for the same.</t>
  </si>
  <si>
    <t>2022-23</t>
  </si>
  <si>
    <t>PCC POLE 280 KG; 9.1 MTR LONG</t>
  </si>
  <si>
    <t>33 kV Porcelain Lightning Arrestor</t>
  </si>
  <si>
    <t>33 kV Porcelain Lightning Arrestors</t>
  </si>
  <si>
    <t>Sheet Metal deep drawn HT Meter Box</t>
  </si>
  <si>
    <t>Item replaced</t>
  </si>
  <si>
    <t xml:space="preserve">Labour charges as per Schedule No.- AL-9 </t>
  </si>
  <si>
    <t>HAND TORCH 5 CELLED</t>
  </si>
  <si>
    <t>C&amp;R Panel with 3 O/C + 1 E/F relay and Master Trip</t>
  </si>
  <si>
    <t xml:space="preserve">NEW ITEM INTRODUCED </t>
  </si>
  <si>
    <t>Transformer Auxiliary panel with auxiliary protection relay</t>
  </si>
  <si>
    <t>Bin code changed. Old Bin code was 7131900004</t>
  </si>
  <si>
    <t>Old Bin code was 7132230009</t>
  </si>
  <si>
    <t xml:space="preserve">Bin code changed. </t>
  </si>
  <si>
    <t>Old Bin code was 7132230011</t>
  </si>
  <si>
    <t>Old Bin code was 7132230012</t>
  </si>
  <si>
    <t>Old Bin code was 7132230008</t>
  </si>
  <si>
    <t>Old Bin code was 7132230026</t>
  </si>
  <si>
    <t>Indoor Type 11 kV Metering Cubical CT-PT Units 15/5 A</t>
  </si>
  <si>
    <t>ITEM DELETED EARLIER, RE-ADDED</t>
  </si>
  <si>
    <t>Old Bin code was 7132230414</t>
  </si>
  <si>
    <t>Bin Code changed</t>
  </si>
  <si>
    <t>220 kV C.T. 800/1 A</t>
  </si>
  <si>
    <t>132 kV C.T. 100/1 A</t>
  </si>
  <si>
    <t>132 kV C.T. 200/1 A</t>
  </si>
  <si>
    <t>Electrically Reset type Master Trip relay</t>
  </si>
  <si>
    <t xml:space="preserve">SCADA Compatible Relay (As per IEC 107/IEC61850 protocol) </t>
  </si>
  <si>
    <t>Set of 3 O.C. relays + 1 E/F  instantaneous high set feature numerical type</t>
  </si>
  <si>
    <t>Name changed</t>
  </si>
  <si>
    <t>25 kVA, Aluminium wound ISI Marked, 11/0.433 kV Distribution Transformer having energy efficiency level '2' (With Secondary Terminal Box)</t>
  </si>
  <si>
    <t>63 kVA, Aluminium wound ISI Marked, 11/0.433 kV Distribution Transformer having energy efficiency level '2' (With Secondary Terminal Box)</t>
  </si>
  <si>
    <t>100 kVA, Aluminium wound ISI Marked, 11/0.433 kV Distribution Transformer having energy efficiency level '2' (With Secondary Terminal Box)</t>
  </si>
  <si>
    <t>200 kVA, Aluminium wound ISI Marked, 11/0.433 kV Distribution Transformer having energy efficiency level '2' (With Secondary Terminal Box)</t>
  </si>
  <si>
    <t xml:space="preserve">Power Transformer 8000 kVA </t>
  </si>
  <si>
    <t>Item Re-introduced, old bin code-7131930107</t>
  </si>
  <si>
    <t>Item Re-introduced, old bin code-7131930108</t>
  </si>
  <si>
    <t>Pilfer proof Single Compartment SMC meter box for LTCT meters 150/5A with CT</t>
  </si>
  <si>
    <t>Name changed. Earlier name was - Pilfer proof SMC/FRPP/PPO LTCT meter box with LTCT 100/5A</t>
  </si>
  <si>
    <t>Name changed. Earlier name was - Pilfer proof SMC meter box for LTCT meter box with LTCT 300/5A</t>
  </si>
  <si>
    <t>Pilfer proof Single Compartment SMC meter box for LTCT meters 300/5A with CT</t>
  </si>
  <si>
    <t>11KV 3 CORE XLPE UG CABLE 70 SQMM</t>
  </si>
  <si>
    <t>3X50 SQMM 11KV HEAT SHRINKABLE TYPE JOIN</t>
  </si>
  <si>
    <t>CT operated electronic static bidirectional meters with DLMS Protocol.</t>
  </si>
  <si>
    <t xml:space="preserve">3 Ø 3 Wire 0.2S, 1 Amp. bulk consumer meter </t>
  </si>
  <si>
    <t>3 Ø 4 Wire 0.2S, 1 Amp.  bulk consumer meter</t>
  </si>
  <si>
    <t>CT operated electronic static bidirectional meters with DLMS protocol for net metering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</si>
</sst>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0.000"/>
  </numFmts>
  <fonts count="45" x14ac:knownFonts="1">
    <font>
      <sz val="10"/>
      <name val="Arial"/>
    </font>
    <font>
      <b/>
      <u/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sz val="10"/>
      <name val="Verdana"/>
      <family val="2"/>
    </font>
    <font>
      <sz val="16"/>
      <name val="Arial"/>
      <family val="2"/>
    </font>
    <font>
      <b/>
      <sz val="11"/>
      <name val="Verdana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1"/>
      <color indexed="8"/>
      <name val="Arial"/>
      <family val="2"/>
    </font>
    <font>
      <b/>
      <sz val="10.5"/>
      <name val="Verdana"/>
      <family val="2"/>
    </font>
    <font>
      <sz val="11"/>
      <name val="Arial"/>
      <family val="2"/>
    </font>
    <font>
      <vertAlign val="subscript"/>
      <sz val="1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4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.5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4"/>
      <name val="Arial"/>
      <family val="2"/>
    </font>
    <font>
      <b/>
      <sz val="1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b/>
      <u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</cellStyleXfs>
  <cellXfs count="59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 applyBorder="1"/>
    <xf numFmtId="0" fontId="6" fillId="2" borderId="0" xfId="0" applyFont="1" applyFill="1" applyAlignment="1">
      <alignment vertical="top" wrapText="1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 wrapText="1"/>
    </xf>
    <xf numFmtId="1" fontId="0" fillId="0" borderId="0" xfId="0" applyNumberFormat="1" applyFill="1"/>
    <xf numFmtId="0" fontId="8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Border="1"/>
    <xf numFmtId="0" fontId="10" fillId="0" borderId="0" xfId="0" applyFont="1" applyFill="1" applyAlignment="1">
      <alignment vertical="top"/>
    </xf>
    <xf numFmtId="0" fontId="6" fillId="0" borderId="2" xfId="0" applyFont="1" applyFill="1" applyBorder="1" applyAlignment="1"/>
    <xf numFmtId="0" fontId="8" fillId="2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top"/>
    </xf>
    <xf numFmtId="0" fontId="0" fillId="0" borderId="0" xfId="0" applyFill="1" applyBorder="1" applyAlignment="1">
      <alignment horizontal="left"/>
    </xf>
    <xf numFmtId="0" fontId="10" fillId="2" borderId="0" xfId="0" applyFont="1" applyFill="1" applyAlignment="1">
      <alignment vertical="top"/>
    </xf>
    <xf numFmtId="0" fontId="6" fillId="0" borderId="0" xfId="0" applyFont="1" applyFill="1" applyBorder="1" applyAlignment="1">
      <alignment horizontal="left" vertical="top" wrapText="1"/>
    </xf>
    <xf numFmtId="2" fontId="0" fillId="0" borderId="0" xfId="0" applyNumberFormat="1" applyFill="1"/>
    <xf numFmtId="0" fontId="3" fillId="0" borderId="0" xfId="0" applyFont="1" applyFill="1" applyAlignment="1">
      <alignment horizontal="left"/>
    </xf>
    <xf numFmtId="0" fontId="6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left" vertical="top" wrapText="1"/>
    </xf>
    <xf numFmtId="2" fontId="6" fillId="0" borderId="0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vertical="top"/>
    </xf>
    <xf numFmtId="0" fontId="17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top"/>
    </xf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NumberFormat="1" applyFill="1"/>
    <xf numFmtId="0" fontId="4" fillId="0" borderId="0" xfId="0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10" fillId="2" borderId="0" xfId="0" applyFont="1" applyFill="1" applyAlignment="1">
      <alignment vertical="top" wrapText="1"/>
    </xf>
    <xf numFmtId="164" fontId="0" fillId="0" borderId="0" xfId="4" applyFont="1" applyFill="1"/>
    <xf numFmtId="0" fontId="6" fillId="2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23" fillId="0" borderId="9" xfId="0" applyFont="1" applyFill="1" applyBorder="1" applyAlignment="1" applyProtection="1"/>
    <xf numFmtId="0" fontId="24" fillId="0" borderId="1" xfId="0" applyFont="1" applyFill="1" applyBorder="1" applyAlignment="1" applyProtection="1">
      <alignment horizontal="center" vertical="top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/>
    </xf>
    <xf numFmtId="49" fontId="25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0" fontId="9" fillId="0" borderId="0" xfId="0" applyFont="1" applyFill="1"/>
    <xf numFmtId="49" fontId="25" fillId="0" borderId="0" xfId="0" applyNumberFormat="1" applyFont="1" applyFill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2" fontId="25" fillId="0" borderId="0" xfId="0" applyNumberFormat="1" applyFont="1" applyFill="1" applyAlignment="1">
      <alignment vertical="center"/>
    </xf>
    <xf numFmtId="0" fontId="25" fillId="0" borderId="2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/>
    </xf>
    <xf numFmtId="0" fontId="13" fillId="0" borderId="0" xfId="0" applyFont="1" applyFill="1" applyAlignment="1"/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0" xfId="0" applyNumberFormat="1" applyFont="1" applyFill="1" applyBorder="1"/>
    <xf numFmtId="0" fontId="0" fillId="0" borderId="0" xfId="0" applyFill="1" applyAlignment="1">
      <alignment vertical="top" wrapText="1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2" fontId="24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/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applyNumberFormat="1" applyFont="1" applyFill="1"/>
    <xf numFmtId="2" fontId="25" fillId="0" borderId="0" xfId="0" applyNumberFormat="1" applyFont="1" applyFill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top" wrapText="1"/>
    </xf>
    <xf numFmtId="0" fontId="0" fillId="0" borderId="0" xfId="0" applyFill="1" applyAlignment="1">
      <alignment horizontal="center"/>
    </xf>
    <xf numFmtId="49" fontId="27" fillId="0" borderId="0" xfId="2" applyNumberFormat="1" applyFont="1" applyFill="1" applyBorder="1" applyAlignment="1">
      <alignment wrapText="1"/>
    </xf>
    <xf numFmtId="49" fontId="27" fillId="0" borderId="0" xfId="2" applyNumberFormat="1" applyFont="1" applyFill="1" applyAlignment="1">
      <alignment wrapText="1"/>
    </xf>
    <xf numFmtId="49" fontId="9" fillId="0" borderId="0" xfId="2" applyNumberFormat="1" applyFill="1" applyAlignment="1">
      <alignment wrapText="1"/>
    </xf>
    <xf numFmtId="49" fontId="27" fillId="0" borderId="0" xfId="2" applyNumberFormat="1" applyFont="1" applyFill="1" applyAlignment="1">
      <alignment horizontal="center" wrapText="1"/>
    </xf>
    <xf numFmtId="49" fontId="27" fillId="0" borderId="0" xfId="2" applyNumberFormat="1" applyFont="1" applyFill="1" applyBorder="1" applyAlignment="1">
      <alignment horizontal="center" wrapText="1"/>
    </xf>
    <xf numFmtId="49" fontId="24" fillId="0" borderId="0" xfId="2" applyNumberFormat="1" applyFont="1" applyFill="1" applyAlignment="1">
      <alignment horizontal="center" vertical="center" wrapText="1"/>
    </xf>
    <xf numFmtId="2" fontId="24" fillId="0" borderId="0" xfId="0" applyNumberFormat="1" applyFont="1" applyFill="1" applyBorder="1" applyAlignment="1">
      <alignment vertical="center" wrapText="1"/>
    </xf>
    <xf numFmtId="2" fontId="29" fillId="0" borderId="1" xfId="2" applyNumberFormat="1" applyFont="1" applyFill="1" applyBorder="1" applyAlignment="1">
      <alignment horizontal="center" vertical="center" wrapText="1"/>
    </xf>
    <xf numFmtId="49" fontId="3" fillId="0" borderId="0" xfId="2" applyNumberFormat="1" applyFont="1" applyFill="1" applyAlignment="1">
      <alignment wrapText="1"/>
    </xf>
    <xf numFmtId="0" fontId="29" fillId="0" borderId="1" xfId="2" applyNumberFormat="1" applyFont="1" applyFill="1" applyBorder="1" applyAlignment="1">
      <alignment horizontal="center" vertical="center" wrapText="1"/>
    </xf>
    <xf numFmtId="0" fontId="29" fillId="0" borderId="3" xfId="2" applyFont="1" applyFill="1" applyBorder="1" applyAlignment="1">
      <alignment horizontal="center" vertical="center" wrapText="1"/>
    </xf>
    <xf numFmtId="1" fontId="29" fillId="0" borderId="1" xfId="2" applyNumberFormat="1" applyFont="1" applyFill="1" applyBorder="1" applyAlignment="1">
      <alignment horizontal="center" vertical="center" wrapText="1"/>
    </xf>
    <xf numFmtId="0" fontId="31" fillId="0" borderId="0" xfId="5" applyFont="1" applyFill="1"/>
    <xf numFmtId="0" fontId="32" fillId="0" borderId="0" xfId="5" applyFont="1" applyFill="1" applyAlignment="1">
      <alignment horizontal="right"/>
    </xf>
    <xf numFmtId="0" fontId="31" fillId="0" borderId="0" xfId="5" applyFont="1" applyFill="1" applyAlignment="1"/>
    <xf numFmtId="0" fontId="24" fillId="0" borderId="0" xfId="0" applyFont="1" applyFill="1" applyBorder="1" applyAlignment="1">
      <alignment vertical="center"/>
    </xf>
    <xf numFmtId="0" fontId="0" fillId="0" borderId="0" xfId="0" applyFill="1" applyAlignment="1"/>
    <xf numFmtId="49" fontId="3" fillId="0" borderId="0" xfId="2" applyNumberFormat="1" applyFont="1" applyFill="1" applyAlignment="1">
      <alignment vertical="top" wrapText="1"/>
    </xf>
    <xf numFmtId="0" fontId="31" fillId="0" borderId="0" xfId="0" applyFont="1" applyFill="1" applyBorder="1" applyAlignment="1">
      <alignment vertical="center"/>
    </xf>
    <xf numFmtId="49" fontId="18" fillId="0" borderId="0" xfId="0" applyNumberFormat="1" applyFont="1" applyFill="1" applyAlignment="1">
      <alignment vertical="center" wrapText="1"/>
    </xf>
    <xf numFmtId="0" fontId="9" fillId="0" borderId="0" xfId="2" applyNumberFormat="1" applyFill="1" applyAlignment="1">
      <alignment wrapText="1"/>
    </xf>
    <xf numFmtId="49" fontId="34" fillId="0" borderId="0" xfId="0" applyNumberFormat="1" applyFont="1" applyFill="1" applyBorder="1" applyAlignment="1">
      <alignment vertical="center" wrapText="1"/>
    </xf>
    <xf numFmtId="2" fontId="10" fillId="0" borderId="0" xfId="0" applyNumberFormat="1" applyFont="1" applyFill="1" applyBorder="1" applyAlignment="1">
      <alignment horizontal="left" vertical="center"/>
    </xf>
    <xf numFmtId="2" fontId="35" fillId="0" borderId="0" xfId="0" applyNumberFormat="1" applyFont="1" applyFill="1"/>
    <xf numFmtId="0" fontId="30" fillId="0" borderId="0" xfId="0" applyFont="1" applyFill="1" applyBorder="1" applyAlignment="1">
      <alignment vertical="center" wrapText="1"/>
    </xf>
    <xf numFmtId="49" fontId="13" fillId="0" borderId="0" xfId="2" applyNumberFormat="1" applyFont="1" applyFill="1" applyAlignment="1">
      <alignment horizontal="center" vertical="center" wrapText="1"/>
    </xf>
    <xf numFmtId="49" fontId="18" fillId="0" borderId="0" xfId="2" applyNumberFormat="1" applyFont="1" applyFill="1" applyAlignment="1">
      <alignment horizontal="center" vertical="center" wrapText="1"/>
    </xf>
    <xf numFmtId="49" fontId="9" fillId="0" borderId="0" xfId="2" applyNumberFormat="1" applyFont="1" applyFill="1" applyAlignment="1">
      <alignment wrapText="1"/>
    </xf>
    <xf numFmtId="49" fontId="9" fillId="0" borderId="0" xfId="2" applyNumberFormat="1" applyFill="1" applyAlignment="1">
      <alignment horizontal="center" wrapText="1"/>
    </xf>
    <xf numFmtId="2" fontId="9" fillId="0" borderId="0" xfId="2" applyNumberFormat="1" applyFill="1" applyAlignment="1">
      <alignment horizontal="right" wrapText="1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2" fontId="10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25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>
      <alignment horizontal="left"/>
    </xf>
    <xf numFmtId="2" fontId="10" fillId="0" borderId="0" xfId="2" applyNumberFormat="1" applyFont="1" applyFill="1" applyBorder="1" applyAlignment="1">
      <alignment vertical="center" wrapText="1"/>
    </xf>
    <xf numFmtId="2" fontId="10" fillId="0" borderId="0" xfId="0" applyNumberFormat="1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wrapText="1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horizontal="right" vertical="center"/>
    </xf>
    <xf numFmtId="2" fontId="10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0" fontId="28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9" fillId="0" borderId="0" xfId="0" applyFont="1" applyFill="1" applyAlignment="1">
      <alignment vertical="top"/>
    </xf>
    <xf numFmtId="0" fontId="39" fillId="0" borderId="0" xfId="0" applyFont="1" applyFill="1" applyBorder="1" applyAlignment="1">
      <alignment vertical="top" wrapText="1"/>
    </xf>
    <xf numFmtId="49" fontId="3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0" fontId="25" fillId="0" borderId="0" xfId="0" applyFont="1" applyFill="1" applyAlignment="1">
      <alignment horizontal="left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39" fillId="0" borderId="2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2" fontId="18" fillId="0" borderId="0" xfId="2" applyNumberFormat="1" applyFont="1" applyFill="1" applyBorder="1" applyAlignment="1" applyProtection="1">
      <alignment vertical="center"/>
    </xf>
    <xf numFmtId="0" fontId="18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top" wrapText="1"/>
    </xf>
    <xf numFmtId="2" fontId="9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36" fillId="0" borderId="0" xfId="0" applyFont="1" applyFill="1" applyAlignment="1">
      <alignment vertical="top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quotePrefix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top" wrapText="1"/>
    </xf>
    <xf numFmtId="0" fontId="33" fillId="2" borderId="0" xfId="0" applyFont="1" applyFill="1" applyAlignment="1">
      <alignment vertical="top" wrapText="1"/>
    </xf>
    <xf numFmtId="0" fontId="18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8" fillId="2" borderId="0" xfId="0" applyFont="1" applyFill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6" fillId="0" borderId="0" xfId="2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41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2" applyFont="1" applyFill="1" applyAlignment="1">
      <alignment vertical="top" wrapText="1"/>
    </xf>
    <xf numFmtId="0" fontId="42" fillId="2" borderId="0" xfId="0" applyFont="1" applyFill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top"/>
    </xf>
    <xf numFmtId="0" fontId="25" fillId="0" borderId="1" xfId="0" applyFont="1" applyFill="1" applyBorder="1" applyAlignment="1">
      <alignment horizontal="center" vertical="center" wrapText="1"/>
    </xf>
    <xf numFmtId="2" fontId="24" fillId="0" borderId="7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2" fontId="10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center" vertical="top" wrapText="1"/>
    </xf>
    <xf numFmtId="0" fontId="6" fillId="0" borderId="1" xfId="0" applyFont="1" applyFill="1" applyBorder="1"/>
    <xf numFmtId="1" fontId="5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3" xfId="2" applyNumberFormat="1" applyFont="1" applyFill="1" applyBorder="1" applyAlignment="1">
      <alignment horizontal="center" vertical="top" wrapText="1"/>
    </xf>
    <xf numFmtId="0" fontId="6" fillId="0" borderId="3" xfId="2" applyFont="1" applyFill="1" applyBorder="1" applyAlignment="1">
      <alignment horizontal="center" vertical="top" wrapText="1"/>
    </xf>
    <xf numFmtId="0" fontId="6" fillId="0" borderId="4" xfId="2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2" applyFont="1" applyFill="1" applyBorder="1" applyAlignment="1">
      <alignment vertical="top" wrapText="1"/>
    </xf>
    <xf numFmtId="0" fontId="11" fillId="0" borderId="1" xfId="2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10" fontId="6" fillId="0" borderId="1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/>
    </xf>
    <xf numFmtId="0" fontId="11" fillId="0" borderId="1" xfId="2" applyFont="1" applyFill="1" applyBorder="1" applyAlignment="1">
      <alignment horizontal="left" vertical="top" wrapText="1"/>
    </xf>
    <xf numFmtId="0" fontId="11" fillId="0" borderId="1" xfId="2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/>
    </xf>
    <xf numFmtId="0" fontId="6" fillId="0" borderId="5" xfId="2" applyFont="1" applyFill="1" applyBorder="1" applyAlignment="1">
      <alignment vertical="top" wrapText="1"/>
    </xf>
    <xf numFmtId="0" fontId="6" fillId="0" borderId="6" xfId="2" applyNumberFormat="1" applyFont="1" applyFill="1" applyBorder="1" applyAlignment="1">
      <alignment horizontal="center" vertical="top"/>
    </xf>
    <xf numFmtId="0" fontId="6" fillId="0" borderId="7" xfId="2" applyFont="1" applyFill="1" applyBorder="1" applyAlignment="1">
      <alignment vertical="top" wrapText="1"/>
    </xf>
    <xf numFmtId="0" fontId="6" fillId="0" borderId="8" xfId="2" applyFont="1" applyFill="1" applyBorder="1" applyAlignment="1">
      <alignment vertical="top" wrapText="1"/>
    </xf>
    <xf numFmtId="0" fontId="6" fillId="0" borderId="1" xfId="2" applyNumberFormat="1" applyFont="1" applyFill="1" applyBorder="1" applyAlignment="1">
      <alignment horizontal="center" vertical="top"/>
    </xf>
    <xf numFmtId="0" fontId="6" fillId="0" borderId="3" xfId="2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0" fontId="6" fillId="0" borderId="6" xfId="2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vertical="top" wrapText="1"/>
    </xf>
    <xf numFmtId="0" fontId="6" fillId="0" borderId="4" xfId="2" applyFont="1" applyFill="1" applyBorder="1" applyAlignment="1">
      <alignment vertical="top" wrapText="1"/>
    </xf>
    <xf numFmtId="0" fontId="6" fillId="0" borderId="4" xfId="0" applyNumberFormat="1" applyFont="1" applyFill="1" applyBorder="1" applyAlignment="1">
      <alignment horizontal="center" vertical="top"/>
    </xf>
    <xf numFmtId="0" fontId="6" fillId="0" borderId="7" xfId="1" applyFont="1" applyFill="1" applyBorder="1" applyAlignment="1">
      <alignment vertical="top" wrapText="1"/>
    </xf>
    <xf numFmtId="0" fontId="11" fillId="0" borderId="7" xfId="3" applyFont="1" applyFill="1" applyBorder="1" applyAlignment="1">
      <alignment vertical="top"/>
    </xf>
    <xf numFmtId="0" fontId="11" fillId="0" borderId="1" xfId="3" applyFont="1" applyFill="1" applyBorder="1" applyAlignment="1">
      <alignment vertical="top"/>
    </xf>
    <xf numFmtId="0" fontId="11" fillId="0" borderId="7" xfId="3" applyFont="1" applyFill="1" applyBorder="1" applyAlignment="1">
      <alignment vertical="top" wrapText="1"/>
    </xf>
    <xf numFmtId="0" fontId="11" fillId="0" borderId="1" xfId="3" applyFont="1" applyFill="1" applyBorder="1" applyAlignment="1">
      <alignment vertical="top" wrapText="1"/>
    </xf>
    <xf numFmtId="0" fontId="6" fillId="0" borderId="7" xfId="1" applyFont="1" applyFill="1" applyBorder="1" applyAlignment="1">
      <alignment vertical="top"/>
    </xf>
    <xf numFmtId="0" fontId="6" fillId="0" borderId="1" xfId="1" applyFont="1" applyFill="1" applyBorder="1" applyAlignment="1">
      <alignment vertical="top"/>
    </xf>
    <xf numFmtId="0" fontId="11" fillId="0" borderId="1" xfId="1" applyFont="1" applyFill="1" applyBorder="1" applyAlignment="1">
      <alignment vertical="top" wrapText="1"/>
    </xf>
    <xf numFmtId="0" fontId="11" fillId="0" borderId="3" xfId="1" applyFont="1" applyFill="1" applyBorder="1" applyAlignment="1">
      <alignment vertical="top" wrapText="1"/>
    </xf>
    <xf numFmtId="0" fontId="11" fillId="0" borderId="1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vertical="top" wrapText="1"/>
    </xf>
    <xf numFmtId="0" fontId="11" fillId="0" borderId="6" xfId="1" applyFont="1" applyFill="1" applyBorder="1" applyAlignment="1">
      <alignment vertical="top" wrapText="1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2" fontId="25" fillId="0" borderId="7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 applyProtection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4" fontId="25" fillId="0" borderId="7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left" vertical="center" wrapText="1"/>
    </xf>
    <xf numFmtId="0" fontId="25" fillId="0" borderId="4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top"/>
    </xf>
    <xf numFmtId="49" fontId="25" fillId="0" borderId="1" xfId="0" applyNumberFormat="1" applyFont="1" applyFill="1" applyBorder="1" applyAlignment="1">
      <alignment vertical="top" wrapText="1"/>
    </xf>
    <xf numFmtId="0" fontId="25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center" wrapText="1"/>
    </xf>
    <xf numFmtId="0" fontId="25" fillId="0" borderId="7" xfId="0" applyFont="1" applyFill="1" applyBorder="1" applyAlignment="1" applyProtection="1">
      <alignment horizontal="center" vertical="center" wrapText="1"/>
    </xf>
    <xf numFmtId="165" fontId="25" fillId="0" borderId="1" xfId="0" applyNumberFormat="1" applyFont="1" applyFill="1" applyBorder="1" applyAlignment="1" applyProtection="1">
      <alignment horizontal="center" vertical="center" wrapText="1"/>
    </xf>
    <xf numFmtId="2" fontId="25" fillId="0" borderId="7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 applyProtection="1">
      <alignment horizontal="center" vertical="center" wrapText="1"/>
    </xf>
    <xf numFmtId="1" fontId="25" fillId="0" borderId="7" xfId="0" applyNumberFormat="1" applyFont="1" applyFill="1" applyBorder="1" applyAlignment="1" applyProtection="1">
      <alignment vertical="center" wrapText="1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left" vertical="center"/>
    </xf>
    <xf numFmtId="1" fontId="25" fillId="0" borderId="10" xfId="0" applyNumberFormat="1" applyFont="1" applyFill="1" applyBorder="1" applyAlignment="1" applyProtection="1">
      <alignment vertical="center"/>
    </xf>
    <xf numFmtId="1" fontId="25" fillId="0" borderId="1" xfId="0" applyNumberFormat="1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 applyProtection="1">
      <alignment horizontal="left" vertical="center"/>
    </xf>
    <xf numFmtId="0" fontId="24" fillId="0" borderId="7" xfId="0" applyFont="1" applyFill="1" applyBorder="1" applyAlignment="1" applyProtection="1">
      <alignment horizontal="left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7" xfId="0" applyFont="1" applyFill="1" applyBorder="1" applyAlignment="1" applyProtection="1">
      <alignment vertical="center"/>
    </xf>
    <xf numFmtId="0" fontId="25" fillId="0" borderId="10" xfId="0" applyFont="1" applyFill="1" applyBorder="1" applyAlignment="1" applyProtection="1">
      <alignment horizontal="center" vertical="center"/>
    </xf>
    <xf numFmtId="2" fontId="25" fillId="0" borderId="7" xfId="0" applyNumberFormat="1" applyFont="1" applyFill="1" applyBorder="1" applyAlignment="1" applyProtection="1">
      <alignment horizontal="center" vertical="center"/>
    </xf>
    <xf numFmtId="2" fontId="25" fillId="0" borderId="1" xfId="0" applyNumberFormat="1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2" fontId="25" fillId="0" borderId="1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left"/>
    </xf>
    <xf numFmtId="0" fontId="9" fillId="0" borderId="1" xfId="0" applyFont="1" applyFill="1" applyBorder="1"/>
    <xf numFmtId="2" fontId="24" fillId="0" borderId="7" xfId="0" applyNumberFormat="1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24" fillId="0" borderId="7" xfId="0" applyNumberFormat="1" applyFont="1" applyFill="1" applyBorder="1" applyAlignment="1">
      <alignment horizontal="center" vertical="center" wrapText="1"/>
    </xf>
    <xf numFmtId="2" fontId="24" fillId="0" borderId="10" xfId="0" applyNumberFormat="1" applyFont="1" applyFill="1" applyBorder="1" applyAlignment="1">
      <alignment horizontal="center" vertical="center" wrapText="1"/>
    </xf>
    <xf numFmtId="2" fontId="24" fillId="0" borderId="6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49" fontId="22" fillId="0" borderId="0" xfId="2" applyNumberFormat="1" applyFont="1" applyFill="1" applyBorder="1" applyAlignment="1">
      <alignment horizont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49" fontId="29" fillId="0" borderId="1" xfId="2" applyNumberFormat="1" applyFont="1" applyFill="1" applyBorder="1" applyAlignment="1">
      <alignment horizontal="center" vertical="center" wrapText="1"/>
    </xf>
    <xf numFmtId="0" fontId="29" fillId="0" borderId="4" xfId="2" applyNumberFormat="1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center" vertical="center" wrapText="1"/>
    </xf>
    <xf numFmtId="2" fontId="29" fillId="0" borderId="1" xfId="2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/>
    </xf>
    <xf numFmtId="0" fontId="24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2" fontId="10" fillId="0" borderId="1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2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2" fontId="25" fillId="0" borderId="3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2" fontId="25" fillId="0" borderId="1" xfId="0" applyNumberFormat="1" applyFont="1" applyFill="1" applyBorder="1" applyAlignment="1">
      <alignment horizontal="center" vertical="top" wrapText="1"/>
    </xf>
    <xf numFmtId="1" fontId="25" fillId="0" borderId="1" xfId="0" applyNumberFormat="1" applyFont="1" applyFill="1" applyBorder="1" applyAlignment="1">
      <alignment horizontal="center" vertical="top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4" fillId="0" borderId="4" xfId="0" applyNumberFormat="1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2" fontId="24" fillId="0" borderId="4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2" fontId="24" fillId="0" borderId="8" xfId="0" applyNumberFormat="1" applyFont="1" applyFill="1" applyBorder="1" applyAlignment="1">
      <alignment horizontal="center" vertical="center" wrapText="1"/>
    </xf>
    <xf numFmtId="0" fontId="24" fillId="0" borderId="8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7" xfId="0" applyNumberFormat="1" applyFont="1" applyFill="1" applyBorder="1" applyAlignment="1">
      <alignment vertical="center" wrapText="1"/>
    </xf>
    <xf numFmtId="166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vertical="center" wrapText="1"/>
    </xf>
    <xf numFmtId="0" fontId="25" fillId="0" borderId="4" xfId="0" applyNumberFormat="1" applyFont="1" applyFill="1" applyBorder="1" applyAlignment="1">
      <alignment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2" fontId="2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vertical="center" wrapText="1"/>
    </xf>
    <xf numFmtId="2" fontId="25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1" xfId="2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65" fontId="18" fillId="0" borderId="1" xfId="2" applyNumberFormat="1" applyFont="1" applyFill="1" applyBorder="1" applyAlignment="1">
      <alignment horizontal="center" vertical="center" wrapText="1"/>
    </xf>
    <xf numFmtId="2" fontId="18" fillId="0" borderId="1" xfId="2" applyNumberFormat="1" applyFont="1" applyFill="1" applyBorder="1" applyAlignment="1">
      <alignment horizontal="center" vertical="center" wrapText="1"/>
    </xf>
    <xf numFmtId="0" fontId="18" fillId="0" borderId="1" xfId="2" applyNumberFormat="1" applyFont="1" applyFill="1" applyBorder="1" applyAlignment="1">
      <alignment horizontal="center" vertical="top" wrapText="1"/>
    </xf>
    <xf numFmtId="49" fontId="18" fillId="0" borderId="1" xfId="2" applyNumberFormat="1" applyFont="1" applyFill="1" applyBorder="1" applyAlignment="1">
      <alignment vertical="center" wrapText="1"/>
    </xf>
    <xf numFmtId="49" fontId="18" fillId="0" borderId="1" xfId="2" applyNumberFormat="1" applyFont="1" applyFill="1" applyBorder="1" applyAlignment="1">
      <alignment horizontal="center" vertical="center" wrapText="1"/>
    </xf>
    <xf numFmtId="1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NumberFormat="1" applyFont="1" applyFill="1" applyBorder="1" applyAlignment="1">
      <alignment horizontal="center" vertical="top" wrapText="1"/>
    </xf>
    <xf numFmtId="0" fontId="18" fillId="0" borderId="7" xfId="2" applyNumberFormat="1" applyFont="1" applyFill="1" applyBorder="1" applyAlignment="1">
      <alignment vertical="center" wrapText="1"/>
    </xf>
    <xf numFmtId="0" fontId="18" fillId="0" borderId="10" xfId="2" applyNumberFormat="1" applyFont="1" applyFill="1" applyBorder="1" applyAlignment="1">
      <alignment vertical="center" wrapText="1"/>
    </xf>
    <xf numFmtId="0" fontId="18" fillId="0" borderId="6" xfId="2" applyNumberFormat="1" applyFont="1" applyFill="1" applyBorder="1" applyAlignment="1">
      <alignment vertical="center" wrapText="1"/>
    </xf>
    <xf numFmtId="0" fontId="18" fillId="0" borderId="11" xfId="2" applyNumberFormat="1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vertical="top" wrapText="1"/>
    </xf>
    <xf numFmtId="49" fontId="10" fillId="0" borderId="1" xfId="2" applyNumberFormat="1" applyFont="1" applyFill="1" applyBorder="1" applyAlignment="1">
      <alignment vertical="top" wrapText="1"/>
    </xf>
    <xf numFmtId="0" fontId="18" fillId="0" borderId="1" xfId="2" applyNumberFormat="1" applyFont="1" applyFill="1" applyBorder="1" applyAlignment="1">
      <alignment vertical="center" wrapText="1"/>
    </xf>
    <xf numFmtId="49" fontId="18" fillId="0" borderId="11" xfId="2" applyNumberFormat="1" applyFont="1" applyFill="1" applyBorder="1" applyAlignment="1">
      <alignment horizontal="center" vertical="top" wrapText="1"/>
    </xf>
    <xf numFmtId="49" fontId="18" fillId="0" borderId="1" xfId="2" applyNumberFormat="1" applyFont="1" applyFill="1" applyBorder="1" applyAlignment="1">
      <alignment horizontal="center" vertical="top" wrapText="1"/>
    </xf>
    <xf numFmtId="49" fontId="18" fillId="0" borderId="3" xfId="2" applyNumberFormat="1" applyFont="1" applyFill="1" applyBorder="1" applyAlignment="1">
      <alignment horizontal="center" vertical="top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2" applyNumberFormat="1" applyFont="1" applyFill="1" applyBorder="1" applyAlignment="1">
      <alignment vertical="top" wrapText="1"/>
    </xf>
    <xf numFmtId="0" fontId="10" fillId="0" borderId="1" xfId="2" applyNumberFormat="1" applyFont="1" applyFill="1" applyBorder="1" applyAlignment="1">
      <alignment horizontal="center" vertical="top" wrapText="1"/>
    </xf>
    <xf numFmtId="0" fontId="18" fillId="0" borderId="1" xfId="2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49" fontId="18" fillId="0" borderId="1" xfId="2" quotePrefix="1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vertical="center" wrapText="1"/>
    </xf>
    <xf numFmtId="0" fontId="25" fillId="0" borderId="1" xfId="2" applyNumberFormat="1" applyFont="1" applyFill="1" applyBorder="1" applyAlignment="1">
      <alignment wrapText="1"/>
    </xf>
    <xf numFmtId="49" fontId="25" fillId="0" borderId="1" xfId="2" applyNumberFormat="1" applyFont="1" applyFill="1" applyBorder="1" applyAlignment="1">
      <alignment horizontal="center" wrapText="1"/>
    </xf>
    <xf numFmtId="2" fontId="25" fillId="0" borderId="1" xfId="2" applyNumberFormat="1" applyFont="1" applyFill="1" applyBorder="1" applyAlignment="1">
      <alignment horizontal="right" wrapText="1"/>
    </xf>
    <xf numFmtId="49" fontId="28" fillId="0" borderId="0" xfId="2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vertical="top" wrapText="1"/>
    </xf>
    <xf numFmtId="166" fontId="1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10" fontId="9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vertical="top" wrapText="1"/>
    </xf>
    <xf numFmtId="1" fontId="18" fillId="0" borderId="4" xfId="0" applyNumberFormat="1" applyFont="1" applyFill="1" applyBorder="1" applyAlignment="1">
      <alignment horizontal="center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/>
    </xf>
    <xf numFmtId="2" fontId="18" fillId="0" borderId="4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top" wrapText="1"/>
    </xf>
    <xf numFmtId="2" fontId="18" fillId="0" borderId="1" xfId="0" applyNumberFormat="1" applyFont="1" applyFill="1" applyBorder="1" applyAlignment="1">
      <alignment horizontal="center" vertical="top"/>
    </xf>
    <xf numFmtId="0" fontId="18" fillId="0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vertical="center" wrapText="1"/>
    </xf>
    <xf numFmtId="0" fontId="18" fillId="0" borderId="4" xfId="0" applyNumberFormat="1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2" fontId="18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3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/>
    <xf numFmtId="0" fontId="18" fillId="0" borderId="10" xfId="0" applyFont="1" applyFill="1" applyBorder="1" applyAlignment="1"/>
    <xf numFmtId="0" fontId="18" fillId="0" borderId="10" xfId="0" applyFont="1" applyFill="1" applyBorder="1" applyAlignment="1">
      <alignment horizontal="center"/>
    </xf>
    <xf numFmtId="10" fontId="18" fillId="0" borderId="1" xfId="0" applyNumberFormat="1" applyFont="1" applyFill="1" applyBorder="1" applyAlignment="1">
      <alignment horizontal="right" vertical="center" wrapText="1"/>
    </xf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wrapText="1"/>
    </xf>
    <xf numFmtId="9" fontId="18" fillId="0" borderId="1" xfId="0" applyNumberFormat="1" applyFont="1" applyFill="1" applyBorder="1" applyAlignment="1">
      <alignment horizontal="center" vertical="center" wrapText="1"/>
    </xf>
  </cellXfs>
  <cellStyles count="6">
    <cellStyle name="Comma 2" xfId="4"/>
    <cellStyle name="Normal" xfId="0" builtinId="0"/>
    <cellStyle name="Normal 2 2 2 3" xfId="2"/>
    <cellStyle name="Normal 2 3" xfId="1"/>
    <cellStyle name="Normal 3 4 2" xfId="5"/>
    <cellStyle name="Normal 7" xfId="3"/>
  </cellStyles>
  <dxfs count="17"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22</xdr:row>
      <xdr:rowOff>9525</xdr:rowOff>
    </xdr:from>
    <xdr:to>
      <xdr:col>5</xdr:col>
      <xdr:colOff>333375</xdr:colOff>
      <xdr:row>22</xdr:row>
      <xdr:rowOff>238125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5972175"/>
          <a:ext cx="123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" wrap="square" lIns="36576" tIns="0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6</xdr:col>
      <xdr:colOff>581025</xdr:colOff>
      <xdr:row>28</xdr:row>
      <xdr:rowOff>38100</xdr:rowOff>
    </xdr:from>
    <xdr:to>
      <xdr:col>6</xdr:col>
      <xdr:colOff>790575</xdr:colOff>
      <xdr:row>28</xdr:row>
      <xdr:rowOff>200025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124825" y="7896225"/>
          <a:ext cx="209550" cy="1619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IN" sz="14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R742"/>
  <sheetViews>
    <sheetView tabSelected="1" workbookViewId="0">
      <pane xSplit="2" ySplit="3" topLeftCell="C685" activePane="bottomRight" state="frozen"/>
      <selection pane="topRight" activeCell="C1" sqref="C1"/>
      <selection pane="bottomLeft" activeCell="A2" sqref="A2"/>
      <selection pane="bottomRight" activeCell="F3" sqref="F3:G3"/>
    </sheetView>
  </sheetViews>
  <sheetFormatPr defaultRowHeight="12.75" x14ac:dyDescent="0.2"/>
  <cols>
    <col min="1" max="1" width="18.7109375" style="1" bestFit="1" customWidth="1"/>
    <col min="2" max="2" width="37.28515625" style="1" customWidth="1"/>
    <col min="3" max="3" width="9.28515625" style="1" bestFit="1" customWidth="1"/>
    <col min="4" max="4" width="15.85546875" style="1" customWidth="1"/>
    <col min="5" max="5" width="32.85546875" style="1" customWidth="1"/>
    <col min="6" max="6" width="16.28515625" style="1" customWidth="1"/>
    <col min="7" max="7" width="41.5703125" style="1" customWidth="1"/>
    <col min="8" max="8" width="24.85546875" style="1" customWidth="1"/>
    <col min="9" max="9" width="48.140625" style="1" customWidth="1"/>
    <col min="10" max="10" width="16.140625" style="1" customWidth="1"/>
    <col min="11" max="11" width="15.28515625" style="1" customWidth="1"/>
    <col min="12" max="255" width="9.140625" style="1"/>
    <col min="256" max="256" width="18.7109375" style="1" bestFit="1" customWidth="1"/>
    <col min="257" max="257" width="37.28515625" style="1" customWidth="1"/>
    <col min="258" max="258" width="9.28515625" style="1" bestFit="1" customWidth="1"/>
    <col min="259" max="259" width="15.85546875" style="1" customWidth="1"/>
    <col min="260" max="260" width="32.85546875" style="1" customWidth="1"/>
    <col min="261" max="261" width="16.28515625" style="1" customWidth="1"/>
    <col min="262" max="262" width="40.85546875" style="1" customWidth="1"/>
    <col min="263" max="263" width="20" style="1" customWidth="1"/>
    <col min="264" max="264" width="24.85546875" style="1" customWidth="1"/>
    <col min="265" max="265" width="48.140625" style="1" customWidth="1"/>
    <col min="266" max="266" width="16.140625" style="1" customWidth="1"/>
    <col min="267" max="267" width="15.28515625" style="1" customWidth="1"/>
    <col min="268" max="511" width="9.140625" style="1"/>
    <col min="512" max="512" width="18.7109375" style="1" bestFit="1" customWidth="1"/>
    <col min="513" max="513" width="37.28515625" style="1" customWidth="1"/>
    <col min="514" max="514" width="9.28515625" style="1" bestFit="1" customWidth="1"/>
    <col min="515" max="515" width="15.85546875" style="1" customWidth="1"/>
    <col min="516" max="516" width="32.85546875" style="1" customWidth="1"/>
    <col min="517" max="517" width="16.28515625" style="1" customWidth="1"/>
    <col min="518" max="518" width="40.85546875" style="1" customWidth="1"/>
    <col min="519" max="519" width="20" style="1" customWidth="1"/>
    <col min="520" max="520" width="24.85546875" style="1" customWidth="1"/>
    <col min="521" max="521" width="48.140625" style="1" customWidth="1"/>
    <col min="522" max="522" width="16.140625" style="1" customWidth="1"/>
    <col min="523" max="523" width="15.28515625" style="1" customWidth="1"/>
    <col min="524" max="767" width="9.140625" style="1"/>
    <col min="768" max="768" width="18.7109375" style="1" bestFit="1" customWidth="1"/>
    <col min="769" max="769" width="37.28515625" style="1" customWidth="1"/>
    <col min="770" max="770" width="9.28515625" style="1" bestFit="1" customWidth="1"/>
    <col min="771" max="771" width="15.85546875" style="1" customWidth="1"/>
    <col min="772" max="772" width="32.85546875" style="1" customWidth="1"/>
    <col min="773" max="773" width="16.28515625" style="1" customWidth="1"/>
    <col min="774" max="774" width="40.85546875" style="1" customWidth="1"/>
    <col min="775" max="775" width="20" style="1" customWidth="1"/>
    <col min="776" max="776" width="24.85546875" style="1" customWidth="1"/>
    <col min="777" max="777" width="48.140625" style="1" customWidth="1"/>
    <col min="778" max="778" width="16.140625" style="1" customWidth="1"/>
    <col min="779" max="779" width="15.28515625" style="1" customWidth="1"/>
    <col min="780" max="1023" width="9.140625" style="1"/>
    <col min="1024" max="1024" width="18.7109375" style="1" bestFit="1" customWidth="1"/>
    <col min="1025" max="1025" width="37.28515625" style="1" customWidth="1"/>
    <col min="1026" max="1026" width="9.28515625" style="1" bestFit="1" customWidth="1"/>
    <col min="1027" max="1027" width="15.85546875" style="1" customWidth="1"/>
    <col min="1028" max="1028" width="32.85546875" style="1" customWidth="1"/>
    <col min="1029" max="1029" width="16.28515625" style="1" customWidth="1"/>
    <col min="1030" max="1030" width="40.85546875" style="1" customWidth="1"/>
    <col min="1031" max="1031" width="20" style="1" customWidth="1"/>
    <col min="1032" max="1032" width="24.85546875" style="1" customWidth="1"/>
    <col min="1033" max="1033" width="48.140625" style="1" customWidth="1"/>
    <col min="1034" max="1034" width="16.140625" style="1" customWidth="1"/>
    <col min="1035" max="1035" width="15.28515625" style="1" customWidth="1"/>
    <col min="1036" max="1279" width="9.140625" style="1"/>
    <col min="1280" max="1280" width="18.7109375" style="1" bestFit="1" customWidth="1"/>
    <col min="1281" max="1281" width="37.28515625" style="1" customWidth="1"/>
    <col min="1282" max="1282" width="9.28515625" style="1" bestFit="1" customWidth="1"/>
    <col min="1283" max="1283" width="15.85546875" style="1" customWidth="1"/>
    <col min="1284" max="1284" width="32.85546875" style="1" customWidth="1"/>
    <col min="1285" max="1285" width="16.28515625" style="1" customWidth="1"/>
    <col min="1286" max="1286" width="40.85546875" style="1" customWidth="1"/>
    <col min="1287" max="1287" width="20" style="1" customWidth="1"/>
    <col min="1288" max="1288" width="24.85546875" style="1" customWidth="1"/>
    <col min="1289" max="1289" width="48.140625" style="1" customWidth="1"/>
    <col min="1290" max="1290" width="16.140625" style="1" customWidth="1"/>
    <col min="1291" max="1291" width="15.28515625" style="1" customWidth="1"/>
    <col min="1292" max="1535" width="9.140625" style="1"/>
    <col min="1536" max="1536" width="18.7109375" style="1" bestFit="1" customWidth="1"/>
    <col min="1537" max="1537" width="37.28515625" style="1" customWidth="1"/>
    <col min="1538" max="1538" width="9.28515625" style="1" bestFit="1" customWidth="1"/>
    <col min="1539" max="1539" width="15.85546875" style="1" customWidth="1"/>
    <col min="1540" max="1540" width="32.85546875" style="1" customWidth="1"/>
    <col min="1541" max="1541" width="16.28515625" style="1" customWidth="1"/>
    <col min="1542" max="1542" width="40.85546875" style="1" customWidth="1"/>
    <col min="1543" max="1543" width="20" style="1" customWidth="1"/>
    <col min="1544" max="1544" width="24.85546875" style="1" customWidth="1"/>
    <col min="1545" max="1545" width="48.140625" style="1" customWidth="1"/>
    <col min="1546" max="1546" width="16.140625" style="1" customWidth="1"/>
    <col min="1547" max="1547" width="15.28515625" style="1" customWidth="1"/>
    <col min="1548" max="1791" width="9.140625" style="1"/>
    <col min="1792" max="1792" width="18.7109375" style="1" bestFit="1" customWidth="1"/>
    <col min="1793" max="1793" width="37.28515625" style="1" customWidth="1"/>
    <col min="1794" max="1794" width="9.28515625" style="1" bestFit="1" customWidth="1"/>
    <col min="1795" max="1795" width="15.85546875" style="1" customWidth="1"/>
    <col min="1796" max="1796" width="32.85546875" style="1" customWidth="1"/>
    <col min="1797" max="1797" width="16.28515625" style="1" customWidth="1"/>
    <col min="1798" max="1798" width="40.85546875" style="1" customWidth="1"/>
    <col min="1799" max="1799" width="20" style="1" customWidth="1"/>
    <col min="1800" max="1800" width="24.85546875" style="1" customWidth="1"/>
    <col min="1801" max="1801" width="48.140625" style="1" customWidth="1"/>
    <col min="1802" max="1802" width="16.140625" style="1" customWidth="1"/>
    <col min="1803" max="1803" width="15.28515625" style="1" customWidth="1"/>
    <col min="1804" max="2047" width="9.140625" style="1"/>
    <col min="2048" max="2048" width="18.7109375" style="1" bestFit="1" customWidth="1"/>
    <col min="2049" max="2049" width="37.28515625" style="1" customWidth="1"/>
    <col min="2050" max="2050" width="9.28515625" style="1" bestFit="1" customWidth="1"/>
    <col min="2051" max="2051" width="15.85546875" style="1" customWidth="1"/>
    <col min="2052" max="2052" width="32.85546875" style="1" customWidth="1"/>
    <col min="2053" max="2053" width="16.28515625" style="1" customWidth="1"/>
    <col min="2054" max="2054" width="40.85546875" style="1" customWidth="1"/>
    <col min="2055" max="2055" width="20" style="1" customWidth="1"/>
    <col min="2056" max="2056" width="24.85546875" style="1" customWidth="1"/>
    <col min="2057" max="2057" width="48.140625" style="1" customWidth="1"/>
    <col min="2058" max="2058" width="16.140625" style="1" customWidth="1"/>
    <col min="2059" max="2059" width="15.28515625" style="1" customWidth="1"/>
    <col min="2060" max="2303" width="9.140625" style="1"/>
    <col min="2304" max="2304" width="18.7109375" style="1" bestFit="1" customWidth="1"/>
    <col min="2305" max="2305" width="37.28515625" style="1" customWidth="1"/>
    <col min="2306" max="2306" width="9.28515625" style="1" bestFit="1" customWidth="1"/>
    <col min="2307" max="2307" width="15.85546875" style="1" customWidth="1"/>
    <col min="2308" max="2308" width="32.85546875" style="1" customWidth="1"/>
    <col min="2309" max="2309" width="16.28515625" style="1" customWidth="1"/>
    <col min="2310" max="2310" width="40.85546875" style="1" customWidth="1"/>
    <col min="2311" max="2311" width="20" style="1" customWidth="1"/>
    <col min="2312" max="2312" width="24.85546875" style="1" customWidth="1"/>
    <col min="2313" max="2313" width="48.140625" style="1" customWidth="1"/>
    <col min="2314" max="2314" width="16.140625" style="1" customWidth="1"/>
    <col min="2315" max="2315" width="15.28515625" style="1" customWidth="1"/>
    <col min="2316" max="2559" width="9.140625" style="1"/>
    <col min="2560" max="2560" width="18.7109375" style="1" bestFit="1" customWidth="1"/>
    <col min="2561" max="2561" width="37.28515625" style="1" customWidth="1"/>
    <col min="2562" max="2562" width="9.28515625" style="1" bestFit="1" customWidth="1"/>
    <col min="2563" max="2563" width="15.85546875" style="1" customWidth="1"/>
    <col min="2564" max="2564" width="32.85546875" style="1" customWidth="1"/>
    <col min="2565" max="2565" width="16.28515625" style="1" customWidth="1"/>
    <col min="2566" max="2566" width="40.85546875" style="1" customWidth="1"/>
    <col min="2567" max="2567" width="20" style="1" customWidth="1"/>
    <col min="2568" max="2568" width="24.85546875" style="1" customWidth="1"/>
    <col min="2569" max="2569" width="48.140625" style="1" customWidth="1"/>
    <col min="2570" max="2570" width="16.140625" style="1" customWidth="1"/>
    <col min="2571" max="2571" width="15.28515625" style="1" customWidth="1"/>
    <col min="2572" max="2815" width="9.140625" style="1"/>
    <col min="2816" max="2816" width="18.7109375" style="1" bestFit="1" customWidth="1"/>
    <col min="2817" max="2817" width="37.28515625" style="1" customWidth="1"/>
    <col min="2818" max="2818" width="9.28515625" style="1" bestFit="1" customWidth="1"/>
    <col min="2819" max="2819" width="15.85546875" style="1" customWidth="1"/>
    <col min="2820" max="2820" width="32.85546875" style="1" customWidth="1"/>
    <col min="2821" max="2821" width="16.28515625" style="1" customWidth="1"/>
    <col min="2822" max="2822" width="40.85546875" style="1" customWidth="1"/>
    <col min="2823" max="2823" width="20" style="1" customWidth="1"/>
    <col min="2824" max="2824" width="24.85546875" style="1" customWidth="1"/>
    <col min="2825" max="2825" width="48.140625" style="1" customWidth="1"/>
    <col min="2826" max="2826" width="16.140625" style="1" customWidth="1"/>
    <col min="2827" max="2827" width="15.28515625" style="1" customWidth="1"/>
    <col min="2828" max="3071" width="9.140625" style="1"/>
    <col min="3072" max="3072" width="18.7109375" style="1" bestFit="1" customWidth="1"/>
    <col min="3073" max="3073" width="37.28515625" style="1" customWidth="1"/>
    <col min="3074" max="3074" width="9.28515625" style="1" bestFit="1" customWidth="1"/>
    <col min="3075" max="3075" width="15.85546875" style="1" customWidth="1"/>
    <col min="3076" max="3076" width="32.85546875" style="1" customWidth="1"/>
    <col min="3077" max="3077" width="16.28515625" style="1" customWidth="1"/>
    <col min="3078" max="3078" width="40.85546875" style="1" customWidth="1"/>
    <col min="3079" max="3079" width="20" style="1" customWidth="1"/>
    <col min="3080" max="3080" width="24.85546875" style="1" customWidth="1"/>
    <col min="3081" max="3081" width="48.140625" style="1" customWidth="1"/>
    <col min="3082" max="3082" width="16.140625" style="1" customWidth="1"/>
    <col min="3083" max="3083" width="15.28515625" style="1" customWidth="1"/>
    <col min="3084" max="3327" width="9.140625" style="1"/>
    <col min="3328" max="3328" width="18.7109375" style="1" bestFit="1" customWidth="1"/>
    <col min="3329" max="3329" width="37.28515625" style="1" customWidth="1"/>
    <col min="3330" max="3330" width="9.28515625" style="1" bestFit="1" customWidth="1"/>
    <col min="3331" max="3331" width="15.85546875" style="1" customWidth="1"/>
    <col min="3332" max="3332" width="32.85546875" style="1" customWidth="1"/>
    <col min="3333" max="3333" width="16.28515625" style="1" customWidth="1"/>
    <col min="3334" max="3334" width="40.85546875" style="1" customWidth="1"/>
    <col min="3335" max="3335" width="20" style="1" customWidth="1"/>
    <col min="3336" max="3336" width="24.85546875" style="1" customWidth="1"/>
    <col min="3337" max="3337" width="48.140625" style="1" customWidth="1"/>
    <col min="3338" max="3338" width="16.140625" style="1" customWidth="1"/>
    <col min="3339" max="3339" width="15.28515625" style="1" customWidth="1"/>
    <col min="3340" max="3583" width="9.140625" style="1"/>
    <col min="3584" max="3584" width="18.7109375" style="1" bestFit="1" customWidth="1"/>
    <col min="3585" max="3585" width="37.28515625" style="1" customWidth="1"/>
    <col min="3586" max="3586" width="9.28515625" style="1" bestFit="1" customWidth="1"/>
    <col min="3587" max="3587" width="15.85546875" style="1" customWidth="1"/>
    <col min="3588" max="3588" width="32.85546875" style="1" customWidth="1"/>
    <col min="3589" max="3589" width="16.28515625" style="1" customWidth="1"/>
    <col min="3590" max="3590" width="40.85546875" style="1" customWidth="1"/>
    <col min="3591" max="3591" width="20" style="1" customWidth="1"/>
    <col min="3592" max="3592" width="24.85546875" style="1" customWidth="1"/>
    <col min="3593" max="3593" width="48.140625" style="1" customWidth="1"/>
    <col min="3594" max="3594" width="16.140625" style="1" customWidth="1"/>
    <col min="3595" max="3595" width="15.28515625" style="1" customWidth="1"/>
    <col min="3596" max="3839" width="9.140625" style="1"/>
    <col min="3840" max="3840" width="18.7109375" style="1" bestFit="1" customWidth="1"/>
    <col min="3841" max="3841" width="37.28515625" style="1" customWidth="1"/>
    <col min="3842" max="3842" width="9.28515625" style="1" bestFit="1" customWidth="1"/>
    <col min="3843" max="3843" width="15.85546875" style="1" customWidth="1"/>
    <col min="3844" max="3844" width="32.85546875" style="1" customWidth="1"/>
    <col min="3845" max="3845" width="16.28515625" style="1" customWidth="1"/>
    <col min="3846" max="3846" width="40.85546875" style="1" customWidth="1"/>
    <col min="3847" max="3847" width="20" style="1" customWidth="1"/>
    <col min="3848" max="3848" width="24.85546875" style="1" customWidth="1"/>
    <col min="3849" max="3849" width="48.140625" style="1" customWidth="1"/>
    <col min="3850" max="3850" width="16.140625" style="1" customWidth="1"/>
    <col min="3851" max="3851" width="15.28515625" style="1" customWidth="1"/>
    <col min="3852" max="4095" width="9.140625" style="1"/>
    <col min="4096" max="4096" width="18.7109375" style="1" bestFit="1" customWidth="1"/>
    <col min="4097" max="4097" width="37.28515625" style="1" customWidth="1"/>
    <col min="4098" max="4098" width="9.28515625" style="1" bestFit="1" customWidth="1"/>
    <col min="4099" max="4099" width="15.85546875" style="1" customWidth="1"/>
    <col min="4100" max="4100" width="32.85546875" style="1" customWidth="1"/>
    <col min="4101" max="4101" width="16.28515625" style="1" customWidth="1"/>
    <col min="4102" max="4102" width="40.85546875" style="1" customWidth="1"/>
    <col min="4103" max="4103" width="20" style="1" customWidth="1"/>
    <col min="4104" max="4104" width="24.85546875" style="1" customWidth="1"/>
    <col min="4105" max="4105" width="48.140625" style="1" customWidth="1"/>
    <col min="4106" max="4106" width="16.140625" style="1" customWidth="1"/>
    <col min="4107" max="4107" width="15.28515625" style="1" customWidth="1"/>
    <col min="4108" max="4351" width="9.140625" style="1"/>
    <col min="4352" max="4352" width="18.7109375" style="1" bestFit="1" customWidth="1"/>
    <col min="4353" max="4353" width="37.28515625" style="1" customWidth="1"/>
    <col min="4354" max="4354" width="9.28515625" style="1" bestFit="1" customWidth="1"/>
    <col min="4355" max="4355" width="15.85546875" style="1" customWidth="1"/>
    <col min="4356" max="4356" width="32.85546875" style="1" customWidth="1"/>
    <col min="4357" max="4357" width="16.28515625" style="1" customWidth="1"/>
    <col min="4358" max="4358" width="40.85546875" style="1" customWidth="1"/>
    <col min="4359" max="4359" width="20" style="1" customWidth="1"/>
    <col min="4360" max="4360" width="24.85546875" style="1" customWidth="1"/>
    <col min="4361" max="4361" width="48.140625" style="1" customWidth="1"/>
    <col min="4362" max="4362" width="16.140625" style="1" customWidth="1"/>
    <col min="4363" max="4363" width="15.28515625" style="1" customWidth="1"/>
    <col min="4364" max="4607" width="9.140625" style="1"/>
    <col min="4608" max="4608" width="18.7109375" style="1" bestFit="1" customWidth="1"/>
    <col min="4609" max="4609" width="37.28515625" style="1" customWidth="1"/>
    <col min="4610" max="4610" width="9.28515625" style="1" bestFit="1" customWidth="1"/>
    <col min="4611" max="4611" width="15.85546875" style="1" customWidth="1"/>
    <col min="4612" max="4612" width="32.85546875" style="1" customWidth="1"/>
    <col min="4613" max="4613" width="16.28515625" style="1" customWidth="1"/>
    <col min="4614" max="4614" width="40.85546875" style="1" customWidth="1"/>
    <col min="4615" max="4615" width="20" style="1" customWidth="1"/>
    <col min="4616" max="4616" width="24.85546875" style="1" customWidth="1"/>
    <col min="4617" max="4617" width="48.140625" style="1" customWidth="1"/>
    <col min="4618" max="4618" width="16.140625" style="1" customWidth="1"/>
    <col min="4619" max="4619" width="15.28515625" style="1" customWidth="1"/>
    <col min="4620" max="4863" width="9.140625" style="1"/>
    <col min="4864" max="4864" width="18.7109375" style="1" bestFit="1" customWidth="1"/>
    <col min="4865" max="4865" width="37.28515625" style="1" customWidth="1"/>
    <col min="4866" max="4866" width="9.28515625" style="1" bestFit="1" customWidth="1"/>
    <col min="4867" max="4867" width="15.85546875" style="1" customWidth="1"/>
    <col min="4868" max="4868" width="32.85546875" style="1" customWidth="1"/>
    <col min="4869" max="4869" width="16.28515625" style="1" customWidth="1"/>
    <col min="4870" max="4870" width="40.85546875" style="1" customWidth="1"/>
    <col min="4871" max="4871" width="20" style="1" customWidth="1"/>
    <col min="4872" max="4872" width="24.85546875" style="1" customWidth="1"/>
    <col min="4873" max="4873" width="48.140625" style="1" customWidth="1"/>
    <col min="4874" max="4874" width="16.140625" style="1" customWidth="1"/>
    <col min="4875" max="4875" width="15.28515625" style="1" customWidth="1"/>
    <col min="4876" max="5119" width="9.140625" style="1"/>
    <col min="5120" max="5120" width="18.7109375" style="1" bestFit="1" customWidth="1"/>
    <col min="5121" max="5121" width="37.28515625" style="1" customWidth="1"/>
    <col min="5122" max="5122" width="9.28515625" style="1" bestFit="1" customWidth="1"/>
    <col min="5123" max="5123" width="15.85546875" style="1" customWidth="1"/>
    <col min="5124" max="5124" width="32.85546875" style="1" customWidth="1"/>
    <col min="5125" max="5125" width="16.28515625" style="1" customWidth="1"/>
    <col min="5126" max="5126" width="40.85546875" style="1" customWidth="1"/>
    <col min="5127" max="5127" width="20" style="1" customWidth="1"/>
    <col min="5128" max="5128" width="24.85546875" style="1" customWidth="1"/>
    <col min="5129" max="5129" width="48.140625" style="1" customWidth="1"/>
    <col min="5130" max="5130" width="16.140625" style="1" customWidth="1"/>
    <col min="5131" max="5131" width="15.28515625" style="1" customWidth="1"/>
    <col min="5132" max="5375" width="9.140625" style="1"/>
    <col min="5376" max="5376" width="18.7109375" style="1" bestFit="1" customWidth="1"/>
    <col min="5377" max="5377" width="37.28515625" style="1" customWidth="1"/>
    <col min="5378" max="5378" width="9.28515625" style="1" bestFit="1" customWidth="1"/>
    <col min="5379" max="5379" width="15.85546875" style="1" customWidth="1"/>
    <col min="5380" max="5380" width="32.85546875" style="1" customWidth="1"/>
    <col min="5381" max="5381" width="16.28515625" style="1" customWidth="1"/>
    <col min="5382" max="5382" width="40.85546875" style="1" customWidth="1"/>
    <col min="5383" max="5383" width="20" style="1" customWidth="1"/>
    <col min="5384" max="5384" width="24.85546875" style="1" customWidth="1"/>
    <col min="5385" max="5385" width="48.140625" style="1" customWidth="1"/>
    <col min="5386" max="5386" width="16.140625" style="1" customWidth="1"/>
    <col min="5387" max="5387" width="15.28515625" style="1" customWidth="1"/>
    <col min="5388" max="5631" width="9.140625" style="1"/>
    <col min="5632" max="5632" width="18.7109375" style="1" bestFit="1" customWidth="1"/>
    <col min="5633" max="5633" width="37.28515625" style="1" customWidth="1"/>
    <col min="5634" max="5634" width="9.28515625" style="1" bestFit="1" customWidth="1"/>
    <col min="5635" max="5635" width="15.85546875" style="1" customWidth="1"/>
    <col min="5636" max="5636" width="32.85546875" style="1" customWidth="1"/>
    <col min="5637" max="5637" width="16.28515625" style="1" customWidth="1"/>
    <col min="5638" max="5638" width="40.85546875" style="1" customWidth="1"/>
    <col min="5639" max="5639" width="20" style="1" customWidth="1"/>
    <col min="5640" max="5640" width="24.85546875" style="1" customWidth="1"/>
    <col min="5641" max="5641" width="48.140625" style="1" customWidth="1"/>
    <col min="5642" max="5642" width="16.140625" style="1" customWidth="1"/>
    <col min="5643" max="5643" width="15.28515625" style="1" customWidth="1"/>
    <col min="5644" max="5887" width="9.140625" style="1"/>
    <col min="5888" max="5888" width="18.7109375" style="1" bestFit="1" customWidth="1"/>
    <col min="5889" max="5889" width="37.28515625" style="1" customWidth="1"/>
    <col min="5890" max="5890" width="9.28515625" style="1" bestFit="1" customWidth="1"/>
    <col min="5891" max="5891" width="15.85546875" style="1" customWidth="1"/>
    <col min="5892" max="5892" width="32.85546875" style="1" customWidth="1"/>
    <col min="5893" max="5893" width="16.28515625" style="1" customWidth="1"/>
    <col min="5894" max="5894" width="40.85546875" style="1" customWidth="1"/>
    <col min="5895" max="5895" width="20" style="1" customWidth="1"/>
    <col min="5896" max="5896" width="24.85546875" style="1" customWidth="1"/>
    <col min="5897" max="5897" width="48.140625" style="1" customWidth="1"/>
    <col min="5898" max="5898" width="16.140625" style="1" customWidth="1"/>
    <col min="5899" max="5899" width="15.28515625" style="1" customWidth="1"/>
    <col min="5900" max="6143" width="9.140625" style="1"/>
    <col min="6144" max="6144" width="18.7109375" style="1" bestFit="1" customWidth="1"/>
    <col min="6145" max="6145" width="37.28515625" style="1" customWidth="1"/>
    <col min="6146" max="6146" width="9.28515625" style="1" bestFit="1" customWidth="1"/>
    <col min="6147" max="6147" width="15.85546875" style="1" customWidth="1"/>
    <col min="6148" max="6148" width="32.85546875" style="1" customWidth="1"/>
    <col min="6149" max="6149" width="16.28515625" style="1" customWidth="1"/>
    <col min="6150" max="6150" width="40.85546875" style="1" customWidth="1"/>
    <col min="6151" max="6151" width="20" style="1" customWidth="1"/>
    <col min="6152" max="6152" width="24.85546875" style="1" customWidth="1"/>
    <col min="6153" max="6153" width="48.140625" style="1" customWidth="1"/>
    <col min="6154" max="6154" width="16.140625" style="1" customWidth="1"/>
    <col min="6155" max="6155" width="15.28515625" style="1" customWidth="1"/>
    <col min="6156" max="6399" width="9.140625" style="1"/>
    <col min="6400" max="6400" width="18.7109375" style="1" bestFit="1" customWidth="1"/>
    <col min="6401" max="6401" width="37.28515625" style="1" customWidth="1"/>
    <col min="6402" max="6402" width="9.28515625" style="1" bestFit="1" customWidth="1"/>
    <col min="6403" max="6403" width="15.85546875" style="1" customWidth="1"/>
    <col min="6404" max="6404" width="32.85546875" style="1" customWidth="1"/>
    <col min="6405" max="6405" width="16.28515625" style="1" customWidth="1"/>
    <col min="6406" max="6406" width="40.85546875" style="1" customWidth="1"/>
    <col min="6407" max="6407" width="20" style="1" customWidth="1"/>
    <col min="6408" max="6408" width="24.85546875" style="1" customWidth="1"/>
    <col min="6409" max="6409" width="48.140625" style="1" customWidth="1"/>
    <col min="6410" max="6410" width="16.140625" style="1" customWidth="1"/>
    <col min="6411" max="6411" width="15.28515625" style="1" customWidth="1"/>
    <col min="6412" max="6655" width="9.140625" style="1"/>
    <col min="6656" max="6656" width="18.7109375" style="1" bestFit="1" customWidth="1"/>
    <col min="6657" max="6657" width="37.28515625" style="1" customWidth="1"/>
    <col min="6658" max="6658" width="9.28515625" style="1" bestFit="1" customWidth="1"/>
    <col min="6659" max="6659" width="15.85546875" style="1" customWidth="1"/>
    <col min="6660" max="6660" width="32.85546875" style="1" customWidth="1"/>
    <col min="6661" max="6661" width="16.28515625" style="1" customWidth="1"/>
    <col min="6662" max="6662" width="40.85546875" style="1" customWidth="1"/>
    <col min="6663" max="6663" width="20" style="1" customWidth="1"/>
    <col min="6664" max="6664" width="24.85546875" style="1" customWidth="1"/>
    <col min="6665" max="6665" width="48.140625" style="1" customWidth="1"/>
    <col min="6666" max="6666" width="16.140625" style="1" customWidth="1"/>
    <col min="6667" max="6667" width="15.28515625" style="1" customWidth="1"/>
    <col min="6668" max="6911" width="9.140625" style="1"/>
    <col min="6912" max="6912" width="18.7109375" style="1" bestFit="1" customWidth="1"/>
    <col min="6913" max="6913" width="37.28515625" style="1" customWidth="1"/>
    <col min="6914" max="6914" width="9.28515625" style="1" bestFit="1" customWidth="1"/>
    <col min="6915" max="6915" width="15.85546875" style="1" customWidth="1"/>
    <col min="6916" max="6916" width="32.85546875" style="1" customWidth="1"/>
    <col min="6917" max="6917" width="16.28515625" style="1" customWidth="1"/>
    <col min="6918" max="6918" width="40.85546875" style="1" customWidth="1"/>
    <col min="6919" max="6919" width="20" style="1" customWidth="1"/>
    <col min="6920" max="6920" width="24.85546875" style="1" customWidth="1"/>
    <col min="6921" max="6921" width="48.140625" style="1" customWidth="1"/>
    <col min="6922" max="6922" width="16.140625" style="1" customWidth="1"/>
    <col min="6923" max="6923" width="15.28515625" style="1" customWidth="1"/>
    <col min="6924" max="7167" width="9.140625" style="1"/>
    <col min="7168" max="7168" width="18.7109375" style="1" bestFit="1" customWidth="1"/>
    <col min="7169" max="7169" width="37.28515625" style="1" customWidth="1"/>
    <col min="7170" max="7170" width="9.28515625" style="1" bestFit="1" customWidth="1"/>
    <col min="7171" max="7171" width="15.85546875" style="1" customWidth="1"/>
    <col min="7172" max="7172" width="32.85546875" style="1" customWidth="1"/>
    <col min="7173" max="7173" width="16.28515625" style="1" customWidth="1"/>
    <col min="7174" max="7174" width="40.85546875" style="1" customWidth="1"/>
    <col min="7175" max="7175" width="20" style="1" customWidth="1"/>
    <col min="7176" max="7176" width="24.85546875" style="1" customWidth="1"/>
    <col min="7177" max="7177" width="48.140625" style="1" customWidth="1"/>
    <col min="7178" max="7178" width="16.140625" style="1" customWidth="1"/>
    <col min="7179" max="7179" width="15.28515625" style="1" customWidth="1"/>
    <col min="7180" max="7423" width="9.140625" style="1"/>
    <col min="7424" max="7424" width="18.7109375" style="1" bestFit="1" customWidth="1"/>
    <col min="7425" max="7425" width="37.28515625" style="1" customWidth="1"/>
    <col min="7426" max="7426" width="9.28515625" style="1" bestFit="1" customWidth="1"/>
    <col min="7427" max="7427" width="15.85546875" style="1" customWidth="1"/>
    <col min="7428" max="7428" width="32.85546875" style="1" customWidth="1"/>
    <col min="7429" max="7429" width="16.28515625" style="1" customWidth="1"/>
    <col min="7430" max="7430" width="40.85546875" style="1" customWidth="1"/>
    <col min="7431" max="7431" width="20" style="1" customWidth="1"/>
    <col min="7432" max="7432" width="24.85546875" style="1" customWidth="1"/>
    <col min="7433" max="7433" width="48.140625" style="1" customWidth="1"/>
    <col min="7434" max="7434" width="16.140625" style="1" customWidth="1"/>
    <col min="7435" max="7435" width="15.28515625" style="1" customWidth="1"/>
    <col min="7436" max="7679" width="9.140625" style="1"/>
    <col min="7680" max="7680" width="18.7109375" style="1" bestFit="1" customWidth="1"/>
    <col min="7681" max="7681" width="37.28515625" style="1" customWidth="1"/>
    <col min="7682" max="7682" width="9.28515625" style="1" bestFit="1" customWidth="1"/>
    <col min="7683" max="7683" width="15.85546875" style="1" customWidth="1"/>
    <col min="7684" max="7684" width="32.85546875" style="1" customWidth="1"/>
    <col min="7685" max="7685" width="16.28515625" style="1" customWidth="1"/>
    <col min="7686" max="7686" width="40.85546875" style="1" customWidth="1"/>
    <col min="7687" max="7687" width="20" style="1" customWidth="1"/>
    <col min="7688" max="7688" width="24.85546875" style="1" customWidth="1"/>
    <col min="7689" max="7689" width="48.140625" style="1" customWidth="1"/>
    <col min="7690" max="7690" width="16.140625" style="1" customWidth="1"/>
    <col min="7691" max="7691" width="15.28515625" style="1" customWidth="1"/>
    <col min="7692" max="7935" width="9.140625" style="1"/>
    <col min="7936" max="7936" width="18.7109375" style="1" bestFit="1" customWidth="1"/>
    <col min="7937" max="7937" width="37.28515625" style="1" customWidth="1"/>
    <col min="7938" max="7938" width="9.28515625" style="1" bestFit="1" customWidth="1"/>
    <col min="7939" max="7939" width="15.85546875" style="1" customWidth="1"/>
    <col min="7940" max="7940" width="32.85546875" style="1" customWidth="1"/>
    <col min="7941" max="7941" width="16.28515625" style="1" customWidth="1"/>
    <col min="7942" max="7942" width="40.85546875" style="1" customWidth="1"/>
    <col min="7943" max="7943" width="20" style="1" customWidth="1"/>
    <col min="7944" max="7944" width="24.85546875" style="1" customWidth="1"/>
    <col min="7945" max="7945" width="48.140625" style="1" customWidth="1"/>
    <col min="7946" max="7946" width="16.140625" style="1" customWidth="1"/>
    <col min="7947" max="7947" width="15.28515625" style="1" customWidth="1"/>
    <col min="7948" max="8191" width="9.140625" style="1"/>
    <col min="8192" max="8192" width="18.7109375" style="1" bestFit="1" customWidth="1"/>
    <col min="8193" max="8193" width="37.28515625" style="1" customWidth="1"/>
    <col min="8194" max="8194" width="9.28515625" style="1" bestFit="1" customWidth="1"/>
    <col min="8195" max="8195" width="15.85546875" style="1" customWidth="1"/>
    <col min="8196" max="8196" width="32.85546875" style="1" customWidth="1"/>
    <col min="8197" max="8197" width="16.28515625" style="1" customWidth="1"/>
    <col min="8198" max="8198" width="40.85546875" style="1" customWidth="1"/>
    <col min="8199" max="8199" width="20" style="1" customWidth="1"/>
    <col min="8200" max="8200" width="24.85546875" style="1" customWidth="1"/>
    <col min="8201" max="8201" width="48.140625" style="1" customWidth="1"/>
    <col min="8202" max="8202" width="16.140625" style="1" customWidth="1"/>
    <col min="8203" max="8203" width="15.28515625" style="1" customWidth="1"/>
    <col min="8204" max="8447" width="9.140625" style="1"/>
    <col min="8448" max="8448" width="18.7109375" style="1" bestFit="1" customWidth="1"/>
    <col min="8449" max="8449" width="37.28515625" style="1" customWidth="1"/>
    <col min="8450" max="8450" width="9.28515625" style="1" bestFit="1" customWidth="1"/>
    <col min="8451" max="8451" width="15.85546875" style="1" customWidth="1"/>
    <col min="8452" max="8452" width="32.85546875" style="1" customWidth="1"/>
    <col min="8453" max="8453" width="16.28515625" style="1" customWidth="1"/>
    <col min="8454" max="8454" width="40.85546875" style="1" customWidth="1"/>
    <col min="8455" max="8455" width="20" style="1" customWidth="1"/>
    <col min="8456" max="8456" width="24.85546875" style="1" customWidth="1"/>
    <col min="8457" max="8457" width="48.140625" style="1" customWidth="1"/>
    <col min="8458" max="8458" width="16.140625" style="1" customWidth="1"/>
    <col min="8459" max="8459" width="15.28515625" style="1" customWidth="1"/>
    <col min="8460" max="8703" width="9.140625" style="1"/>
    <col min="8704" max="8704" width="18.7109375" style="1" bestFit="1" customWidth="1"/>
    <col min="8705" max="8705" width="37.28515625" style="1" customWidth="1"/>
    <col min="8706" max="8706" width="9.28515625" style="1" bestFit="1" customWidth="1"/>
    <col min="8707" max="8707" width="15.85546875" style="1" customWidth="1"/>
    <col min="8708" max="8708" width="32.85546875" style="1" customWidth="1"/>
    <col min="8709" max="8709" width="16.28515625" style="1" customWidth="1"/>
    <col min="8710" max="8710" width="40.85546875" style="1" customWidth="1"/>
    <col min="8711" max="8711" width="20" style="1" customWidth="1"/>
    <col min="8712" max="8712" width="24.85546875" style="1" customWidth="1"/>
    <col min="8713" max="8713" width="48.140625" style="1" customWidth="1"/>
    <col min="8714" max="8714" width="16.140625" style="1" customWidth="1"/>
    <col min="8715" max="8715" width="15.28515625" style="1" customWidth="1"/>
    <col min="8716" max="8959" width="9.140625" style="1"/>
    <col min="8960" max="8960" width="18.7109375" style="1" bestFit="1" customWidth="1"/>
    <col min="8961" max="8961" width="37.28515625" style="1" customWidth="1"/>
    <col min="8962" max="8962" width="9.28515625" style="1" bestFit="1" customWidth="1"/>
    <col min="8963" max="8963" width="15.85546875" style="1" customWidth="1"/>
    <col min="8964" max="8964" width="32.85546875" style="1" customWidth="1"/>
    <col min="8965" max="8965" width="16.28515625" style="1" customWidth="1"/>
    <col min="8966" max="8966" width="40.85546875" style="1" customWidth="1"/>
    <col min="8967" max="8967" width="20" style="1" customWidth="1"/>
    <col min="8968" max="8968" width="24.85546875" style="1" customWidth="1"/>
    <col min="8969" max="8969" width="48.140625" style="1" customWidth="1"/>
    <col min="8970" max="8970" width="16.140625" style="1" customWidth="1"/>
    <col min="8971" max="8971" width="15.28515625" style="1" customWidth="1"/>
    <col min="8972" max="9215" width="9.140625" style="1"/>
    <col min="9216" max="9216" width="18.7109375" style="1" bestFit="1" customWidth="1"/>
    <col min="9217" max="9217" width="37.28515625" style="1" customWidth="1"/>
    <col min="9218" max="9218" width="9.28515625" style="1" bestFit="1" customWidth="1"/>
    <col min="9219" max="9219" width="15.85546875" style="1" customWidth="1"/>
    <col min="9220" max="9220" width="32.85546875" style="1" customWidth="1"/>
    <col min="9221" max="9221" width="16.28515625" style="1" customWidth="1"/>
    <col min="9222" max="9222" width="40.85546875" style="1" customWidth="1"/>
    <col min="9223" max="9223" width="20" style="1" customWidth="1"/>
    <col min="9224" max="9224" width="24.85546875" style="1" customWidth="1"/>
    <col min="9225" max="9225" width="48.140625" style="1" customWidth="1"/>
    <col min="9226" max="9226" width="16.140625" style="1" customWidth="1"/>
    <col min="9227" max="9227" width="15.28515625" style="1" customWidth="1"/>
    <col min="9228" max="9471" width="9.140625" style="1"/>
    <col min="9472" max="9472" width="18.7109375" style="1" bestFit="1" customWidth="1"/>
    <col min="9473" max="9473" width="37.28515625" style="1" customWidth="1"/>
    <col min="9474" max="9474" width="9.28515625" style="1" bestFit="1" customWidth="1"/>
    <col min="9475" max="9475" width="15.85546875" style="1" customWidth="1"/>
    <col min="9476" max="9476" width="32.85546875" style="1" customWidth="1"/>
    <col min="9477" max="9477" width="16.28515625" style="1" customWidth="1"/>
    <col min="9478" max="9478" width="40.85546875" style="1" customWidth="1"/>
    <col min="9479" max="9479" width="20" style="1" customWidth="1"/>
    <col min="9480" max="9480" width="24.85546875" style="1" customWidth="1"/>
    <col min="9481" max="9481" width="48.140625" style="1" customWidth="1"/>
    <col min="9482" max="9482" width="16.140625" style="1" customWidth="1"/>
    <col min="9483" max="9483" width="15.28515625" style="1" customWidth="1"/>
    <col min="9484" max="9727" width="9.140625" style="1"/>
    <col min="9728" max="9728" width="18.7109375" style="1" bestFit="1" customWidth="1"/>
    <col min="9729" max="9729" width="37.28515625" style="1" customWidth="1"/>
    <col min="9730" max="9730" width="9.28515625" style="1" bestFit="1" customWidth="1"/>
    <col min="9731" max="9731" width="15.85546875" style="1" customWidth="1"/>
    <col min="9732" max="9732" width="32.85546875" style="1" customWidth="1"/>
    <col min="9733" max="9733" width="16.28515625" style="1" customWidth="1"/>
    <col min="9734" max="9734" width="40.85546875" style="1" customWidth="1"/>
    <col min="9735" max="9735" width="20" style="1" customWidth="1"/>
    <col min="9736" max="9736" width="24.85546875" style="1" customWidth="1"/>
    <col min="9737" max="9737" width="48.140625" style="1" customWidth="1"/>
    <col min="9738" max="9738" width="16.140625" style="1" customWidth="1"/>
    <col min="9739" max="9739" width="15.28515625" style="1" customWidth="1"/>
    <col min="9740" max="9983" width="9.140625" style="1"/>
    <col min="9984" max="9984" width="18.7109375" style="1" bestFit="1" customWidth="1"/>
    <col min="9985" max="9985" width="37.28515625" style="1" customWidth="1"/>
    <col min="9986" max="9986" width="9.28515625" style="1" bestFit="1" customWidth="1"/>
    <col min="9987" max="9987" width="15.85546875" style="1" customWidth="1"/>
    <col min="9988" max="9988" width="32.85546875" style="1" customWidth="1"/>
    <col min="9989" max="9989" width="16.28515625" style="1" customWidth="1"/>
    <col min="9990" max="9990" width="40.85546875" style="1" customWidth="1"/>
    <col min="9991" max="9991" width="20" style="1" customWidth="1"/>
    <col min="9992" max="9992" width="24.85546875" style="1" customWidth="1"/>
    <col min="9993" max="9993" width="48.140625" style="1" customWidth="1"/>
    <col min="9994" max="9994" width="16.140625" style="1" customWidth="1"/>
    <col min="9995" max="9995" width="15.28515625" style="1" customWidth="1"/>
    <col min="9996" max="10239" width="9.140625" style="1"/>
    <col min="10240" max="10240" width="18.7109375" style="1" bestFit="1" customWidth="1"/>
    <col min="10241" max="10241" width="37.28515625" style="1" customWidth="1"/>
    <col min="10242" max="10242" width="9.28515625" style="1" bestFit="1" customWidth="1"/>
    <col min="10243" max="10243" width="15.85546875" style="1" customWidth="1"/>
    <col min="10244" max="10244" width="32.85546875" style="1" customWidth="1"/>
    <col min="10245" max="10245" width="16.28515625" style="1" customWidth="1"/>
    <col min="10246" max="10246" width="40.85546875" style="1" customWidth="1"/>
    <col min="10247" max="10247" width="20" style="1" customWidth="1"/>
    <col min="10248" max="10248" width="24.85546875" style="1" customWidth="1"/>
    <col min="10249" max="10249" width="48.140625" style="1" customWidth="1"/>
    <col min="10250" max="10250" width="16.140625" style="1" customWidth="1"/>
    <col min="10251" max="10251" width="15.28515625" style="1" customWidth="1"/>
    <col min="10252" max="10495" width="9.140625" style="1"/>
    <col min="10496" max="10496" width="18.7109375" style="1" bestFit="1" customWidth="1"/>
    <col min="10497" max="10497" width="37.28515625" style="1" customWidth="1"/>
    <col min="10498" max="10498" width="9.28515625" style="1" bestFit="1" customWidth="1"/>
    <col min="10499" max="10499" width="15.85546875" style="1" customWidth="1"/>
    <col min="10500" max="10500" width="32.85546875" style="1" customWidth="1"/>
    <col min="10501" max="10501" width="16.28515625" style="1" customWidth="1"/>
    <col min="10502" max="10502" width="40.85546875" style="1" customWidth="1"/>
    <col min="10503" max="10503" width="20" style="1" customWidth="1"/>
    <col min="10504" max="10504" width="24.85546875" style="1" customWidth="1"/>
    <col min="10505" max="10505" width="48.140625" style="1" customWidth="1"/>
    <col min="10506" max="10506" width="16.140625" style="1" customWidth="1"/>
    <col min="10507" max="10507" width="15.28515625" style="1" customWidth="1"/>
    <col min="10508" max="10751" width="9.140625" style="1"/>
    <col min="10752" max="10752" width="18.7109375" style="1" bestFit="1" customWidth="1"/>
    <col min="10753" max="10753" width="37.28515625" style="1" customWidth="1"/>
    <col min="10754" max="10754" width="9.28515625" style="1" bestFit="1" customWidth="1"/>
    <col min="10755" max="10755" width="15.85546875" style="1" customWidth="1"/>
    <col min="10756" max="10756" width="32.85546875" style="1" customWidth="1"/>
    <col min="10757" max="10757" width="16.28515625" style="1" customWidth="1"/>
    <col min="10758" max="10758" width="40.85546875" style="1" customWidth="1"/>
    <col min="10759" max="10759" width="20" style="1" customWidth="1"/>
    <col min="10760" max="10760" width="24.85546875" style="1" customWidth="1"/>
    <col min="10761" max="10761" width="48.140625" style="1" customWidth="1"/>
    <col min="10762" max="10762" width="16.140625" style="1" customWidth="1"/>
    <col min="10763" max="10763" width="15.28515625" style="1" customWidth="1"/>
    <col min="10764" max="11007" width="9.140625" style="1"/>
    <col min="11008" max="11008" width="18.7109375" style="1" bestFit="1" customWidth="1"/>
    <col min="11009" max="11009" width="37.28515625" style="1" customWidth="1"/>
    <col min="11010" max="11010" width="9.28515625" style="1" bestFit="1" customWidth="1"/>
    <col min="11011" max="11011" width="15.85546875" style="1" customWidth="1"/>
    <col min="11012" max="11012" width="32.85546875" style="1" customWidth="1"/>
    <col min="11013" max="11013" width="16.28515625" style="1" customWidth="1"/>
    <col min="11014" max="11014" width="40.85546875" style="1" customWidth="1"/>
    <col min="11015" max="11015" width="20" style="1" customWidth="1"/>
    <col min="11016" max="11016" width="24.85546875" style="1" customWidth="1"/>
    <col min="11017" max="11017" width="48.140625" style="1" customWidth="1"/>
    <col min="11018" max="11018" width="16.140625" style="1" customWidth="1"/>
    <col min="11019" max="11019" width="15.28515625" style="1" customWidth="1"/>
    <col min="11020" max="11263" width="9.140625" style="1"/>
    <col min="11264" max="11264" width="18.7109375" style="1" bestFit="1" customWidth="1"/>
    <col min="11265" max="11265" width="37.28515625" style="1" customWidth="1"/>
    <col min="11266" max="11266" width="9.28515625" style="1" bestFit="1" customWidth="1"/>
    <col min="11267" max="11267" width="15.85546875" style="1" customWidth="1"/>
    <col min="11268" max="11268" width="32.85546875" style="1" customWidth="1"/>
    <col min="11269" max="11269" width="16.28515625" style="1" customWidth="1"/>
    <col min="11270" max="11270" width="40.85546875" style="1" customWidth="1"/>
    <col min="11271" max="11271" width="20" style="1" customWidth="1"/>
    <col min="11272" max="11272" width="24.85546875" style="1" customWidth="1"/>
    <col min="11273" max="11273" width="48.140625" style="1" customWidth="1"/>
    <col min="11274" max="11274" width="16.140625" style="1" customWidth="1"/>
    <col min="11275" max="11275" width="15.28515625" style="1" customWidth="1"/>
    <col min="11276" max="11519" width="9.140625" style="1"/>
    <col min="11520" max="11520" width="18.7109375" style="1" bestFit="1" customWidth="1"/>
    <col min="11521" max="11521" width="37.28515625" style="1" customWidth="1"/>
    <col min="11522" max="11522" width="9.28515625" style="1" bestFit="1" customWidth="1"/>
    <col min="11523" max="11523" width="15.85546875" style="1" customWidth="1"/>
    <col min="11524" max="11524" width="32.85546875" style="1" customWidth="1"/>
    <col min="11525" max="11525" width="16.28515625" style="1" customWidth="1"/>
    <col min="11526" max="11526" width="40.85546875" style="1" customWidth="1"/>
    <col min="11527" max="11527" width="20" style="1" customWidth="1"/>
    <col min="11528" max="11528" width="24.85546875" style="1" customWidth="1"/>
    <col min="11529" max="11529" width="48.140625" style="1" customWidth="1"/>
    <col min="11530" max="11530" width="16.140625" style="1" customWidth="1"/>
    <col min="11531" max="11531" width="15.28515625" style="1" customWidth="1"/>
    <col min="11532" max="11775" width="9.140625" style="1"/>
    <col min="11776" max="11776" width="18.7109375" style="1" bestFit="1" customWidth="1"/>
    <col min="11777" max="11777" width="37.28515625" style="1" customWidth="1"/>
    <col min="11778" max="11778" width="9.28515625" style="1" bestFit="1" customWidth="1"/>
    <col min="11779" max="11779" width="15.85546875" style="1" customWidth="1"/>
    <col min="11780" max="11780" width="32.85546875" style="1" customWidth="1"/>
    <col min="11781" max="11781" width="16.28515625" style="1" customWidth="1"/>
    <col min="11782" max="11782" width="40.85546875" style="1" customWidth="1"/>
    <col min="11783" max="11783" width="20" style="1" customWidth="1"/>
    <col min="11784" max="11784" width="24.85546875" style="1" customWidth="1"/>
    <col min="11785" max="11785" width="48.140625" style="1" customWidth="1"/>
    <col min="11786" max="11786" width="16.140625" style="1" customWidth="1"/>
    <col min="11787" max="11787" width="15.28515625" style="1" customWidth="1"/>
    <col min="11788" max="12031" width="9.140625" style="1"/>
    <col min="12032" max="12032" width="18.7109375" style="1" bestFit="1" customWidth="1"/>
    <col min="12033" max="12033" width="37.28515625" style="1" customWidth="1"/>
    <col min="12034" max="12034" width="9.28515625" style="1" bestFit="1" customWidth="1"/>
    <col min="12035" max="12035" width="15.85546875" style="1" customWidth="1"/>
    <col min="12036" max="12036" width="32.85546875" style="1" customWidth="1"/>
    <col min="12037" max="12037" width="16.28515625" style="1" customWidth="1"/>
    <col min="12038" max="12038" width="40.85546875" style="1" customWidth="1"/>
    <col min="12039" max="12039" width="20" style="1" customWidth="1"/>
    <col min="12040" max="12040" width="24.85546875" style="1" customWidth="1"/>
    <col min="12041" max="12041" width="48.140625" style="1" customWidth="1"/>
    <col min="12042" max="12042" width="16.140625" style="1" customWidth="1"/>
    <col min="12043" max="12043" width="15.28515625" style="1" customWidth="1"/>
    <col min="12044" max="12287" width="9.140625" style="1"/>
    <col min="12288" max="12288" width="18.7109375" style="1" bestFit="1" customWidth="1"/>
    <col min="12289" max="12289" width="37.28515625" style="1" customWidth="1"/>
    <col min="12290" max="12290" width="9.28515625" style="1" bestFit="1" customWidth="1"/>
    <col min="12291" max="12291" width="15.85546875" style="1" customWidth="1"/>
    <col min="12292" max="12292" width="32.85546875" style="1" customWidth="1"/>
    <col min="12293" max="12293" width="16.28515625" style="1" customWidth="1"/>
    <col min="12294" max="12294" width="40.85546875" style="1" customWidth="1"/>
    <col min="12295" max="12295" width="20" style="1" customWidth="1"/>
    <col min="12296" max="12296" width="24.85546875" style="1" customWidth="1"/>
    <col min="12297" max="12297" width="48.140625" style="1" customWidth="1"/>
    <col min="12298" max="12298" width="16.140625" style="1" customWidth="1"/>
    <col min="12299" max="12299" width="15.28515625" style="1" customWidth="1"/>
    <col min="12300" max="12543" width="9.140625" style="1"/>
    <col min="12544" max="12544" width="18.7109375" style="1" bestFit="1" customWidth="1"/>
    <col min="12545" max="12545" width="37.28515625" style="1" customWidth="1"/>
    <col min="12546" max="12546" width="9.28515625" style="1" bestFit="1" customWidth="1"/>
    <col min="12547" max="12547" width="15.85546875" style="1" customWidth="1"/>
    <col min="12548" max="12548" width="32.85546875" style="1" customWidth="1"/>
    <col min="12549" max="12549" width="16.28515625" style="1" customWidth="1"/>
    <col min="12550" max="12550" width="40.85546875" style="1" customWidth="1"/>
    <col min="12551" max="12551" width="20" style="1" customWidth="1"/>
    <col min="12552" max="12552" width="24.85546875" style="1" customWidth="1"/>
    <col min="12553" max="12553" width="48.140625" style="1" customWidth="1"/>
    <col min="12554" max="12554" width="16.140625" style="1" customWidth="1"/>
    <col min="12555" max="12555" width="15.28515625" style="1" customWidth="1"/>
    <col min="12556" max="12799" width="9.140625" style="1"/>
    <col min="12800" max="12800" width="18.7109375" style="1" bestFit="1" customWidth="1"/>
    <col min="12801" max="12801" width="37.28515625" style="1" customWidth="1"/>
    <col min="12802" max="12802" width="9.28515625" style="1" bestFit="1" customWidth="1"/>
    <col min="12803" max="12803" width="15.85546875" style="1" customWidth="1"/>
    <col min="12804" max="12804" width="32.85546875" style="1" customWidth="1"/>
    <col min="12805" max="12805" width="16.28515625" style="1" customWidth="1"/>
    <col min="12806" max="12806" width="40.85546875" style="1" customWidth="1"/>
    <col min="12807" max="12807" width="20" style="1" customWidth="1"/>
    <col min="12808" max="12808" width="24.85546875" style="1" customWidth="1"/>
    <col min="12809" max="12809" width="48.140625" style="1" customWidth="1"/>
    <col min="12810" max="12810" width="16.140625" style="1" customWidth="1"/>
    <col min="12811" max="12811" width="15.28515625" style="1" customWidth="1"/>
    <col min="12812" max="13055" width="9.140625" style="1"/>
    <col min="13056" max="13056" width="18.7109375" style="1" bestFit="1" customWidth="1"/>
    <col min="13057" max="13057" width="37.28515625" style="1" customWidth="1"/>
    <col min="13058" max="13058" width="9.28515625" style="1" bestFit="1" customWidth="1"/>
    <col min="13059" max="13059" width="15.85546875" style="1" customWidth="1"/>
    <col min="13060" max="13060" width="32.85546875" style="1" customWidth="1"/>
    <col min="13061" max="13061" width="16.28515625" style="1" customWidth="1"/>
    <col min="13062" max="13062" width="40.85546875" style="1" customWidth="1"/>
    <col min="13063" max="13063" width="20" style="1" customWidth="1"/>
    <col min="13064" max="13064" width="24.85546875" style="1" customWidth="1"/>
    <col min="13065" max="13065" width="48.140625" style="1" customWidth="1"/>
    <col min="13066" max="13066" width="16.140625" style="1" customWidth="1"/>
    <col min="13067" max="13067" width="15.28515625" style="1" customWidth="1"/>
    <col min="13068" max="13311" width="9.140625" style="1"/>
    <col min="13312" max="13312" width="18.7109375" style="1" bestFit="1" customWidth="1"/>
    <col min="13313" max="13313" width="37.28515625" style="1" customWidth="1"/>
    <col min="13314" max="13314" width="9.28515625" style="1" bestFit="1" customWidth="1"/>
    <col min="13315" max="13315" width="15.85546875" style="1" customWidth="1"/>
    <col min="13316" max="13316" width="32.85546875" style="1" customWidth="1"/>
    <col min="13317" max="13317" width="16.28515625" style="1" customWidth="1"/>
    <col min="13318" max="13318" width="40.85546875" style="1" customWidth="1"/>
    <col min="13319" max="13319" width="20" style="1" customWidth="1"/>
    <col min="13320" max="13320" width="24.85546875" style="1" customWidth="1"/>
    <col min="13321" max="13321" width="48.140625" style="1" customWidth="1"/>
    <col min="13322" max="13322" width="16.140625" style="1" customWidth="1"/>
    <col min="13323" max="13323" width="15.28515625" style="1" customWidth="1"/>
    <col min="13324" max="13567" width="9.140625" style="1"/>
    <col min="13568" max="13568" width="18.7109375" style="1" bestFit="1" customWidth="1"/>
    <col min="13569" max="13569" width="37.28515625" style="1" customWidth="1"/>
    <col min="13570" max="13570" width="9.28515625" style="1" bestFit="1" customWidth="1"/>
    <col min="13571" max="13571" width="15.85546875" style="1" customWidth="1"/>
    <col min="13572" max="13572" width="32.85546875" style="1" customWidth="1"/>
    <col min="13573" max="13573" width="16.28515625" style="1" customWidth="1"/>
    <col min="13574" max="13574" width="40.85546875" style="1" customWidth="1"/>
    <col min="13575" max="13575" width="20" style="1" customWidth="1"/>
    <col min="13576" max="13576" width="24.85546875" style="1" customWidth="1"/>
    <col min="13577" max="13577" width="48.140625" style="1" customWidth="1"/>
    <col min="13578" max="13578" width="16.140625" style="1" customWidth="1"/>
    <col min="13579" max="13579" width="15.28515625" style="1" customWidth="1"/>
    <col min="13580" max="13823" width="9.140625" style="1"/>
    <col min="13824" max="13824" width="18.7109375" style="1" bestFit="1" customWidth="1"/>
    <col min="13825" max="13825" width="37.28515625" style="1" customWidth="1"/>
    <col min="13826" max="13826" width="9.28515625" style="1" bestFit="1" customWidth="1"/>
    <col min="13827" max="13827" width="15.85546875" style="1" customWidth="1"/>
    <col min="13828" max="13828" width="32.85546875" style="1" customWidth="1"/>
    <col min="13829" max="13829" width="16.28515625" style="1" customWidth="1"/>
    <col min="13830" max="13830" width="40.85546875" style="1" customWidth="1"/>
    <col min="13831" max="13831" width="20" style="1" customWidth="1"/>
    <col min="13832" max="13832" width="24.85546875" style="1" customWidth="1"/>
    <col min="13833" max="13833" width="48.140625" style="1" customWidth="1"/>
    <col min="13834" max="13834" width="16.140625" style="1" customWidth="1"/>
    <col min="13835" max="13835" width="15.28515625" style="1" customWidth="1"/>
    <col min="13836" max="14079" width="9.140625" style="1"/>
    <col min="14080" max="14080" width="18.7109375" style="1" bestFit="1" customWidth="1"/>
    <col min="14081" max="14081" width="37.28515625" style="1" customWidth="1"/>
    <col min="14082" max="14082" width="9.28515625" style="1" bestFit="1" customWidth="1"/>
    <col min="14083" max="14083" width="15.85546875" style="1" customWidth="1"/>
    <col min="14084" max="14084" width="32.85546875" style="1" customWidth="1"/>
    <col min="14085" max="14085" width="16.28515625" style="1" customWidth="1"/>
    <col min="14086" max="14086" width="40.85546875" style="1" customWidth="1"/>
    <col min="14087" max="14087" width="20" style="1" customWidth="1"/>
    <col min="14088" max="14088" width="24.85546875" style="1" customWidth="1"/>
    <col min="14089" max="14089" width="48.140625" style="1" customWidth="1"/>
    <col min="14090" max="14090" width="16.140625" style="1" customWidth="1"/>
    <col min="14091" max="14091" width="15.28515625" style="1" customWidth="1"/>
    <col min="14092" max="14335" width="9.140625" style="1"/>
    <col min="14336" max="14336" width="18.7109375" style="1" bestFit="1" customWidth="1"/>
    <col min="14337" max="14337" width="37.28515625" style="1" customWidth="1"/>
    <col min="14338" max="14338" width="9.28515625" style="1" bestFit="1" customWidth="1"/>
    <col min="14339" max="14339" width="15.85546875" style="1" customWidth="1"/>
    <col min="14340" max="14340" width="32.85546875" style="1" customWidth="1"/>
    <col min="14341" max="14341" width="16.28515625" style="1" customWidth="1"/>
    <col min="14342" max="14342" width="40.85546875" style="1" customWidth="1"/>
    <col min="14343" max="14343" width="20" style="1" customWidth="1"/>
    <col min="14344" max="14344" width="24.85546875" style="1" customWidth="1"/>
    <col min="14345" max="14345" width="48.140625" style="1" customWidth="1"/>
    <col min="14346" max="14346" width="16.140625" style="1" customWidth="1"/>
    <col min="14347" max="14347" width="15.28515625" style="1" customWidth="1"/>
    <col min="14348" max="14591" width="9.140625" style="1"/>
    <col min="14592" max="14592" width="18.7109375" style="1" bestFit="1" customWidth="1"/>
    <col min="14593" max="14593" width="37.28515625" style="1" customWidth="1"/>
    <col min="14594" max="14594" width="9.28515625" style="1" bestFit="1" customWidth="1"/>
    <col min="14595" max="14595" width="15.85546875" style="1" customWidth="1"/>
    <col min="14596" max="14596" width="32.85546875" style="1" customWidth="1"/>
    <col min="14597" max="14597" width="16.28515625" style="1" customWidth="1"/>
    <col min="14598" max="14598" width="40.85546875" style="1" customWidth="1"/>
    <col min="14599" max="14599" width="20" style="1" customWidth="1"/>
    <col min="14600" max="14600" width="24.85546875" style="1" customWidth="1"/>
    <col min="14601" max="14601" width="48.140625" style="1" customWidth="1"/>
    <col min="14602" max="14602" width="16.140625" style="1" customWidth="1"/>
    <col min="14603" max="14603" width="15.28515625" style="1" customWidth="1"/>
    <col min="14604" max="14847" width="9.140625" style="1"/>
    <col min="14848" max="14848" width="18.7109375" style="1" bestFit="1" customWidth="1"/>
    <col min="14849" max="14849" width="37.28515625" style="1" customWidth="1"/>
    <col min="14850" max="14850" width="9.28515625" style="1" bestFit="1" customWidth="1"/>
    <col min="14851" max="14851" width="15.85546875" style="1" customWidth="1"/>
    <col min="14852" max="14852" width="32.85546875" style="1" customWidth="1"/>
    <col min="14853" max="14853" width="16.28515625" style="1" customWidth="1"/>
    <col min="14854" max="14854" width="40.85546875" style="1" customWidth="1"/>
    <col min="14855" max="14855" width="20" style="1" customWidth="1"/>
    <col min="14856" max="14856" width="24.85546875" style="1" customWidth="1"/>
    <col min="14857" max="14857" width="48.140625" style="1" customWidth="1"/>
    <col min="14858" max="14858" width="16.140625" style="1" customWidth="1"/>
    <col min="14859" max="14859" width="15.28515625" style="1" customWidth="1"/>
    <col min="14860" max="15103" width="9.140625" style="1"/>
    <col min="15104" max="15104" width="18.7109375" style="1" bestFit="1" customWidth="1"/>
    <col min="15105" max="15105" width="37.28515625" style="1" customWidth="1"/>
    <col min="15106" max="15106" width="9.28515625" style="1" bestFit="1" customWidth="1"/>
    <col min="15107" max="15107" width="15.85546875" style="1" customWidth="1"/>
    <col min="15108" max="15108" width="32.85546875" style="1" customWidth="1"/>
    <col min="15109" max="15109" width="16.28515625" style="1" customWidth="1"/>
    <col min="15110" max="15110" width="40.85546875" style="1" customWidth="1"/>
    <col min="15111" max="15111" width="20" style="1" customWidth="1"/>
    <col min="15112" max="15112" width="24.85546875" style="1" customWidth="1"/>
    <col min="15113" max="15113" width="48.140625" style="1" customWidth="1"/>
    <col min="15114" max="15114" width="16.140625" style="1" customWidth="1"/>
    <col min="15115" max="15115" width="15.28515625" style="1" customWidth="1"/>
    <col min="15116" max="15359" width="9.140625" style="1"/>
    <col min="15360" max="15360" width="18.7109375" style="1" bestFit="1" customWidth="1"/>
    <col min="15361" max="15361" width="37.28515625" style="1" customWidth="1"/>
    <col min="15362" max="15362" width="9.28515625" style="1" bestFit="1" customWidth="1"/>
    <col min="15363" max="15363" width="15.85546875" style="1" customWidth="1"/>
    <col min="15364" max="15364" width="32.85546875" style="1" customWidth="1"/>
    <col min="15365" max="15365" width="16.28515625" style="1" customWidth="1"/>
    <col min="15366" max="15366" width="40.85546875" style="1" customWidth="1"/>
    <col min="15367" max="15367" width="20" style="1" customWidth="1"/>
    <col min="15368" max="15368" width="24.85546875" style="1" customWidth="1"/>
    <col min="15369" max="15369" width="48.140625" style="1" customWidth="1"/>
    <col min="15370" max="15370" width="16.140625" style="1" customWidth="1"/>
    <col min="15371" max="15371" width="15.28515625" style="1" customWidth="1"/>
    <col min="15372" max="15615" width="9.140625" style="1"/>
    <col min="15616" max="15616" width="18.7109375" style="1" bestFit="1" customWidth="1"/>
    <col min="15617" max="15617" width="37.28515625" style="1" customWidth="1"/>
    <col min="15618" max="15618" width="9.28515625" style="1" bestFit="1" customWidth="1"/>
    <col min="15619" max="15619" width="15.85546875" style="1" customWidth="1"/>
    <col min="15620" max="15620" width="32.85546875" style="1" customWidth="1"/>
    <col min="15621" max="15621" width="16.28515625" style="1" customWidth="1"/>
    <col min="15622" max="15622" width="40.85546875" style="1" customWidth="1"/>
    <col min="15623" max="15623" width="20" style="1" customWidth="1"/>
    <col min="15624" max="15624" width="24.85546875" style="1" customWidth="1"/>
    <col min="15625" max="15625" width="48.140625" style="1" customWidth="1"/>
    <col min="15626" max="15626" width="16.140625" style="1" customWidth="1"/>
    <col min="15627" max="15627" width="15.28515625" style="1" customWidth="1"/>
    <col min="15628" max="15871" width="9.140625" style="1"/>
    <col min="15872" max="15872" width="18.7109375" style="1" bestFit="1" customWidth="1"/>
    <col min="15873" max="15873" width="37.28515625" style="1" customWidth="1"/>
    <col min="15874" max="15874" width="9.28515625" style="1" bestFit="1" customWidth="1"/>
    <col min="15875" max="15875" width="15.85546875" style="1" customWidth="1"/>
    <col min="15876" max="15876" width="32.85546875" style="1" customWidth="1"/>
    <col min="15877" max="15877" width="16.28515625" style="1" customWidth="1"/>
    <col min="15878" max="15878" width="40.85546875" style="1" customWidth="1"/>
    <col min="15879" max="15879" width="20" style="1" customWidth="1"/>
    <col min="15880" max="15880" width="24.85546875" style="1" customWidth="1"/>
    <col min="15881" max="15881" width="48.140625" style="1" customWidth="1"/>
    <col min="15882" max="15882" width="16.140625" style="1" customWidth="1"/>
    <col min="15883" max="15883" width="15.28515625" style="1" customWidth="1"/>
    <col min="15884" max="16127" width="9.140625" style="1"/>
    <col min="16128" max="16128" width="18.7109375" style="1" bestFit="1" customWidth="1"/>
    <col min="16129" max="16129" width="37.28515625" style="1" customWidth="1"/>
    <col min="16130" max="16130" width="9.28515625" style="1" bestFit="1" customWidth="1"/>
    <col min="16131" max="16131" width="15.85546875" style="1" customWidth="1"/>
    <col min="16132" max="16132" width="32.85546875" style="1" customWidth="1"/>
    <col min="16133" max="16133" width="16.28515625" style="1" customWidth="1"/>
    <col min="16134" max="16134" width="40.85546875" style="1" customWidth="1"/>
    <col min="16135" max="16135" width="20" style="1" customWidth="1"/>
    <col min="16136" max="16136" width="24.85546875" style="1" customWidth="1"/>
    <col min="16137" max="16137" width="48.140625" style="1" customWidth="1"/>
    <col min="16138" max="16138" width="16.140625" style="1" customWidth="1"/>
    <col min="16139" max="16139" width="15.28515625" style="1" customWidth="1"/>
    <col min="16140" max="16384" width="9.140625" style="1"/>
  </cols>
  <sheetData>
    <row r="1" spans="1:11" ht="18" customHeight="1" x14ac:dyDescent="0.2">
      <c r="B1" s="249" t="s">
        <v>0</v>
      </c>
      <c r="C1" s="250"/>
    </row>
    <row r="2" spans="1:11" ht="21" customHeight="1" x14ac:dyDescent="0.2">
      <c r="B2" s="3" t="s">
        <v>1</v>
      </c>
      <c r="J2" s="2"/>
      <c r="K2" s="3"/>
    </row>
    <row r="3" spans="1:11" s="4" customFormat="1" ht="25.5" x14ac:dyDescent="0.2">
      <c r="A3" s="251" t="s">
        <v>2</v>
      </c>
      <c r="B3" s="251" t="s">
        <v>3</v>
      </c>
      <c r="C3" s="251" t="s">
        <v>4</v>
      </c>
      <c r="D3" s="251" t="s">
        <v>5</v>
      </c>
      <c r="E3" s="251" t="s">
        <v>6</v>
      </c>
      <c r="F3" s="383" t="s">
        <v>7</v>
      </c>
      <c r="G3" s="383"/>
    </row>
    <row r="4" spans="1:11" ht="20.25" customHeight="1" x14ac:dyDescent="0.2">
      <c r="A4" s="252">
        <v>7130200201</v>
      </c>
      <c r="B4" s="253" t="s">
        <v>8</v>
      </c>
      <c r="C4" s="254" t="s">
        <v>9</v>
      </c>
      <c r="D4" s="255">
        <v>4072.99</v>
      </c>
      <c r="E4" s="256"/>
      <c r="F4" s="5"/>
      <c r="G4" s="6" t="s">
        <v>10</v>
      </c>
      <c r="H4" s="7"/>
    </row>
    <row r="5" spans="1:11" ht="25.5" customHeight="1" x14ac:dyDescent="0.2">
      <c r="A5" s="254">
        <v>7130200202</v>
      </c>
      <c r="B5" s="253" t="s">
        <v>11</v>
      </c>
      <c r="C5" s="254" t="s">
        <v>9</v>
      </c>
      <c r="D5" s="255">
        <v>2970</v>
      </c>
      <c r="E5" s="256"/>
      <c r="F5" s="8" t="s">
        <v>12</v>
      </c>
      <c r="G5" s="6" t="s">
        <v>10</v>
      </c>
    </row>
    <row r="6" spans="1:11" ht="27" customHeight="1" x14ac:dyDescent="0.2">
      <c r="A6" s="257">
        <v>7130200204</v>
      </c>
      <c r="B6" s="258" t="s">
        <v>13</v>
      </c>
      <c r="C6" s="259" t="s">
        <v>14</v>
      </c>
      <c r="D6" s="255">
        <v>192.93</v>
      </c>
      <c r="E6" s="258" t="s">
        <v>15</v>
      </c>
      <c r="F6" s="9"/>
    </row>
    <row r="7" spans="1:11" ht="16.5" customHeight="1" x14ac:dyDescent="0.2">
      <c r="A7" s="257">
        <v>7130200401</v>
      </c>
      <c r="B7" s="258" t="s">
        <v>16</v>
      </c>
      <c r="C7" s="259" t="s">
        <v>17</v>
      </c>
      <c r="D7" s="255">
        <v>330</v>
      </c>
      <c r="E7" s="260" t="s">
        <v>18</v>
      </c>
      <c r="F7" s="9"/>
    </row>
    <row r="8" spans="1:11" ht="18.75" customHeight="1" x14ac:dyDescent="0.2">
      <c r="A8" s="257">
        <v>7130201343</v>
      </c>
      <c r="B8" s="258" t="s">
        <v>19</v>
      </c>
      <c r="C8" s="254" t="s">
        <v>20</v>
      </c>
      <c r="D8" s="255">
        <v>33</v>
      </c>
      <c r="E8" s="260"/>
      <c r="F8" s="9"/>
      <c r="G8" s="6" t="s">
        <v>10</v>
      </c>
    </row>
    <row r="9" spans="1:11" ht="19.5" customHeight="1" x14ac:dyDescent="0.2">
      <c r="A9" s="261">
        <v>7130210809</v>
      </c>
      <c r="B9" s="253" t="s">
        <v>21</v>
      </c>
      <c r="C9" s="254" t="s">
        <v>22</v>
      </c>
      <c r="D9" s="255">
        <v>406.6</v>
      </c>
      <c r="E9" s="260" t="s">
        <v>23</v>
      </c>
      <c r="F9" s="9"/>
    </row>
    <row r="10" spans="1:11" ht="19.5" customHeight="1" x14ac:dyDescent="0.2">
      <c r="A10" s="257">
        <v>7130211121</v>
      </c>
      <c r="B10" s="258" t="s">
        <v>24</v>
      </c>
      <c r="C10" s="259" t="s">
        <v>25</v>
      </c>
      <c r="D10" s="255">
        <v>311.29000000000002</v>
      </c>
      <c r="E10" s="260"/>
      <c r="F10" s="9"/>
    </row>
    <row r="11" spans="1:11" ht="19.5" customHeight="1" x14ac:dyDescent="0.2">
      <c r="A11" s="261">
        <v>7130211158</v>
      </c>
      <c r="B11" s="253" t="s">
        <v>26</v>
      </c>
      <c r="C11" s="254" t="s">
        <v>22</v>
      </c>
      <c r="D11" s="255">
        <v>181.98</v>
      </c>
      <c r="E11" s="260" t="s">
        <v>27</v>
      </c>
      <c r="F11" s="9"/>
    </row>
    <row r="12" spans="1:11" ht="27" customHeight="1" x14ac:dyDescent="0.2">
      <c r="A12" s="259">
        <v>7130300025</v>
      </c>
      <c r="B12" s="258" t="s">
        <v>28</v>
      </c>
      <c r="C12" s="255" t="s">
        <v>29</v>
      </c>
      <c r="D12" s="255">
        <v>254174.68</v>
      </c>
      <c r="E12" s="258" t="s">
        <v>30</v>
      </c>
      <c r="F12" s="10" t="s">
        <v>31</v>
      </c>
      <c r="G12" s="11"/>
      <c r="H12" s="12"/>
    </row>
    <row r="13" spans="1:11" ht="25.5" x14ac:dyDescent="0.2">
      <c r="A13" s="254">
        <v>7130310007</v>
      </c>
      <c r="B13" s="253" t="s">
        <v>32</v>
      </c>
      <c r="C13" s="254" t="s">
        <v>33</v>
      </c>
      <c r="D13" s="255">
        <v>84124.71</v>
      </c>
      <c r="E13" s="258" t="s">
        <v>34</v>
      </c>
      <c r="F13" s="10" t="s">
        <v>31</v>
      </c>
    </row>
    <row r="14" spans="1:11" ht="25.5" customHeight="1" x14ac:dyDescent="0.2">
      <c r="A14" s="254">
        <v>7130310008</v>
      </c>
      <c r="B14" s="253" t="s">
        <v>35</v>
      </c>
      <c r="C14" s="254" t="s">
        <v>33</v>
      </c>
      <c r="D14" s="255">
        <v>139149.57999999999</v>
      </c>
      <c r="E14" s="258" t="s">
        <v>36</v>
      </c>
      <c r="F14" s="10" t="s">
        <v>31</v>
      </c>
    </row>
    <row r="15" spans="1:11" ht="27" customHeight="1" x14ac:dyDescent="0.2">
      <c r="A15" s="257">
        <v>7130310020</v>
      </c>
      <c r="B15" s="260" t="s">
        <v>37</v>
      </c>
      <c r="C15" s="259" t="s">
        <v>29</v>
      </c>
      <c r="D15" s="255">
        <v>2951139.29</v>
      </c>
      <c r="E15" s="258" t="s">
        <v>38</v>
      </c>
      <c r="F15" s="9"/>
    </row>
    <row r="16" spans="1:11" ht="27" customHeight="1" x14ac:dyDescent="0.2">
      <c r="A16" s="254">
        <v>7130310021</v>
      </c>
      <c r="B16" s="253" t="s">
        <v>39</v>
      </c>
      <c r="C16" s="254" t="s">
        <v>33</v>
      </c>
      <c r="D16" s="255">
        <v>51979.55</v>
      </c>
      <c r="E16" s="258" t="s">
        <v>40</v>
      </c>
      <c r="F16" s="10" t="s">
        <v>31</v>
      </c>
    </row>
    <row r="17" spans="1:9" ht="25.5" x14ac:dyDescent="0.2">
      <c r="A17" s="254">
        <v>7130310022</v>
      </c>
      <c r="B17" s="253" t="s">
        <v>41</v>
      </c>
      <c r="C17" s="254" t="s">
        <v>33</v>
      </c>
      <c r="D17" s="255">
        <v>53608.88</v>
      </c>
      <c r="E17" s="258" t="s">
        <v>42</v>
      </c>
      <c r="F17" s="10" t="s">
        <v>31</v>
      </c>
    </row>
    <row r="18" spans="1:9" ht="27.75" customHeight="1" x14ac:dyDescent="0.2">
      <c r="A18" s="254">
        <v>7130310031</v>
      </c>
      <c r="B18" s="258" t="s">
        <v>43</v>
      </c>
      <c r="C18" s="255" t="s">
        <v>29</v>
      </c>
      <c r="D18" s="255">
        <v>106443.94</v>
      </c>
      <c r="E18" s="258" t="s">
        <v>44</v>
      </c>
      <c r="F18" s="10" t="s">
        <v>31</v>
      </c>
      <c r="G18" s="11"/>
    </row>
    <row r="19" spans="1:9" ht="27.75" customHeight="1" x14ac:dyDescent="0.2">
      <c r="A19" s="254">
        <v>7130310032</v>
      </c>
      <c r="B19" s="258" t="s">
        <v>45</v>
      </c>
      <c r="C19" s="255" t="s">
        <v>29</v>
      </c>
      <c r="D19" s="255">
        <v>117786.63</v>
      </c>
      <c r="E19" s="258" t="s">
        <v>46</v>
      </c>
      <c r="F19" s="10" t="s">
        <v>31</v>
      </c>
      <c r="G19" s="11"/>
    </row>
    <row r="20" spans="1:9" ht="27.75" customHeight="1" x14ac:dyDescent="0.2">
      <c r="A20" s="254">
        <v>7130310033</v>
      </c>
      <c r="B20" s="258" t="s">
        <v>47</v>
      </c>
      <c r="C20" s="255" t="s">
        <v>29</v>
      </c>
      <c r="D20" s="255">
        <v>145836.34</v>
      </c>
      <c r="E20" s="258" t="s">
        <v>48</v>
      </c>
      <c r="F20" s="10" t="s">
        <v>31</v>
      </c>
      <c r="G20" s="11"/>
    </row>
    <row r="21" spans="1:9" ht="25.5" x14ac:dyDescent="0.2">
      <c r="A21" s="262">
        <v>7130310038</v>
      </c>
      <c r="B21" s="253" t="s">
        <v>49</v>
      </c>
      <c r="C21" s="254" t="s">
        <v>50</v>
      </c>
      <c r="D21" s="255">
        <v>9.4600000000000009</v>
      </c>
      <c r="E21" s="258" t="s">
        <v>51</v>
      </c>
      <c r="F21" s="9"/>
    </row>
    <row r="22" spans="1:9" ht="25.5" x14ac:dyDescent="0.2">
      <c r="A22" s="262">
        <v>7130310039</v>
      </c>
      <c r="B22" s="253" t="s">
        <v>52</v>
      </c>
      <c r="C22" s="254" t="s">
        <v>50</v>
      </c>
      <c r="D22" s="255">
        <v>39.9</v>
      </c>
      <c r="E22" s="258" t="s">
        <v>53</v>
      </c>
      <c r="F22" s="9"/>
    </row>
    <row r="23" spans="1:9" ht="26.25" customHeight="1" x14ac:dyDescent="0.2">
      <c r="A23" s="252">
        <v>7130310040</v>
      </c>
      <c r="B23" s="253" t="s">
        <v>54</v>
      </c>
      <c r="C23" s="254" t="s">
        <v>50</v>
      </c>
      <c r="D23" s="255">
        <v>82.69</v>
      </c>
      <c r="E23" s="258" t="s">
        <v>55</v>
      </c>
      <c r="F23" s="9"/>
      <c r="I23" s="5"/>
    </row>
    <row r="24" spans="1:9" ht="25.5" x14ac:dyDescent="0.2">
      <c r="A24" s="252">
        <v>7130310041</v>
      </c>
      <c r="B24" s="253" t="s">
        <v>56</v>
      </c>
      <c r="C24" s="254" t="s">
        <v>33</v>
      </c>
      <c r="D24" s="255">
        <v>162971.25</v>
      </c>
      <c r="E24" s="258" t="s">
        <v>57</v>
      </c>
      <c r="F24" s="10" t="s">
        <v>31</v>
      </c>
    </row>
    <row r="25" spans="1:9" ht="25.5" x14ac:dyDescent="0.2">
      <c r="A25" s="252">
        <v>7130310042</v>
      </c>
      <c r="B25" s="253" t="s">
        <v>58</v>
      </c>
      <c r="C25" s="259" t="s">
        <v>29</v>
      </c>
      <c r="D25" s="255">
        <v>53982.64</v>
      </c>
      <c r="E25" s="258" t="s">
        <v>59</v>
      </c>
      <c r="F25" s="9"/>
    </row>
    <row r="26" spans="1:9" ht="25.5" x14ac:dyDescent="0.2">
      <c r="A26" s="252">
        <v>7130310044</v>
      </c>
      <c r="B26" s="260" t="s">
        <v>54</v>
      </c>
      <c r="C26" s="259" t="s">
        <v>29</v>
      </c>
      <c r="D26" s="255">
        <v>72873.75</v>
      </c>
      <c r="E26" s="258" t="s">
        <v>60</v>
      </c>
      <c r="F26" s="9"/>
    </row>
    <row r="27" spans="1:9" ht="18" customHeight="1" x14ac:dyDescent="0.2">
      <c r="A27" s="257">
        <v>7130310048</v>
      </c>
      <c r="B27" s="260" t="s">
        <v>61</v>
      </c>
      <c r="C27" s="259" t="s">
        <v>29</v>
      </c>
      <c r="D27" s="255">
        <v>115813.32</v>
      </c>
      <c r="E27" s="260"/>
      <c r="F27" s="9"/>
    </row>
    <row r="28" spans="1:9" ht="18" customHeight="1" x14ac:dyDescent="0.2">
      <c r="A28" s="263">
        <v>7130310049</v>
      </c>
      <c r="B28" s="264" t="s">
        <v>62</v>
      </c>
      <c r="C28" s="265" t="s">
        <v>29</v>
      </c>
      <c r="D28" s="255"/>
      <c r="E28" s="260"/>
      <c r="F28" s="9"/>
      <c r="G28" s="13" t="s">
        <v>63</v>
      </c>
    </row>
    <row r="29" spans="1:9" ht="18" customHeight="1" x14ac:dyDescent="0.2">
      <c r="A29" s="266">
        <v>7130310050</v>
      </c>
      <c r="B29" s="264" t="s">
        <v>64</v>
      </c>
      <c r="C29" s="265" t="s">
        <v>29</v>
      </c>
      <c r="D29" s="255"/>
      <c r="E29" s="260"/>
      <c r="F29" s="9"/>
      <c r="G29" s="13" t="s">
        <v>63</v>
      </c>
    </row>
    <row r="30" spans="1:9" ht="25.5" x14ac:dyDescent="0.2">
      <c r="A30" s="257">
        <v>7130310051</v>
      </c>
      <c r="B30" s="260" t="s">
        <v>65</v>
      </c>
      <c r="C30" s="259" t="s">
        <v>29</v>
      </c>
      <c r="D30" s="255">
        <v>1263686.56</v>
      </c>
      <c r="E30" s="258" t="s">
        <v>66</v>
      </c>
      <c r="F30" s="9"/>
    </row>
    <row r="31" spans="1:9" ht="21" customHeight="1" x14ac:dyDescent="0.2">
      <c r="A31" s="257">
        <v>7130310052</v>
      </c>
      <c r="B31" s="260" t="s">
        <v>67</v>
      </c>
      <c r="C31" s="259" t="s">
        <v>29</v>
      </c>
      <c r="D31" s="255">
        <v>1551247.35</v>
      </c>
      <c r="E31" s="260"/>
      <c r="F31" s="9"/>
    </row>
    <row r="32" spans="1:9" ht="27" customHeight="1" x14ac:dyDescent="0.2">
      <c r="A32" s="257">
        <v>7130310053</v>
      </c>
      <c r="B32" s="260" t="s">
        <v>68</v>
      </c>
      <c r="C32" s="259" t="s">
        <v>29</v>
      </c>
      <c r="D32" s="255">
        <v>1773013.72</v>
      </c>
      <c r="E32" s="258" t="s">
        <v>69</v>
      </c>
      <c r="F32" s="9"/>
    </row>
    <row r="33" spans="1:7" ht="25.5" x14ac:dyDescent="0.2">
      <c r="A33" s="257">
        <v>7130310054</v>
      </c>
      <c r="B33" s="260" t="s">
        <v>70</v>
      </c>
      <c r="C33" s="259" t="s">
        <v>29</v>
      </c>
      <c r="D33" s="255">
        <v>2254570.14</v>
      </c>
      <c r="E33" s="258" t="s">
        <v>71</v>
      </c>
      <c r="F33" s="9"/>
    </row>
    <row r="34" spans="1:7" ht="28.5" customHeight="1" x14ac:dyDescent="0.2">
      <c r="A34" s="257">
        <v>7130310055</v>
      </c>
      <c r="B34" s="267" t="s">
        <v>72</v>
      </c>
      <c r="C34" s="259" t="s">
        <v>73</v>
      </c>
      <c r="D34" s="255">
        <v>21869.13</v>
      </c>
      <c r="E34" s="260"/>
      <c r="F34" s="9"/>
    </row>
    <row r="35" spans="1:7" ht="28.5" customHeight="1" x14ac:dyDescent="0.2">
      <c r="A35" s="257">
        <v>7130310056</v>
      </c>
      <c r="B35" s="267" t="s">
        <v>74</v>
      </c>
      <c r="C35" s="259" t="s">
        <v>73</v>
      </c>
      <c r="D35" s="255">
        <v>31241.61</v>
      </c>
      <c r="E35" s="260"/>
      <c r="F35" s="9"/>
    </row>
    <row r="36" spans="1:7" ht="28.5" customHeight="1" x14ac:dyDescent="0.2">
      <c r="A36" s="257">
        <v>7130310057</v>
      </c>
      <c r="B36" s="258" t="s">
        <v>75</v>
      </c>
      <c r="C36" s="255" t="s">
        <v>29</v>
      </c>
      <c r="D36" s="255">
        <v>440140</v>
      </c>
      <c r="E36" s="258" t="s">
        <v>76</v>
      </c>
      <c r="F36" s="9"/>
    </row>
    <row r="37" spans="1:7" ht="28.5" customHeight="1" x14ac:dyDescent="0.2">
      <c r="A37" s="257">
        <v>7130310058</v>
      </c>
      <c r="B37" s="258" t="s">
        <v>77</v>
      </c>
      <c r="C37" s="255" t="s">
        <v>29</v>
      </c>
      <c r="D37" s="255">
        <v>545160</v>
      </c>
      <c r="E37" s="260"/>
      <c r="F37" s="9"/>
    </row>
    <row r="38" spans="1:7" ht="28.5" customHeight="1" x14ac:dyDescent="0.2">
      <c r="A38" s="257">
        <v>7130310059</v>
      </c>
      <c r="B38" s="258" t="s">
        <v>78</v>
      </c>
      <c r="C38" s="255" t="s">
        <v>29</v>
      </c>
      <c r="D38" s="255">
        <v>623040</v>
      </c>
      <c r="E38" s="260"/>
      <c r="F38" s="9"/>
    </row>
    <row r="39" spans="1:7" ht="25.5" x14ac:dyDescent="0.2">
      <c r="A39" s="257">
        <v>7130310060</v>
      </c>
      <c r="B39" s="258" t="s">
        <v>79</v>
      </c>
      <c r="C39" s="255" t="s">
        <v>29</v>
      </c>
      <c r="D39" s="255">
        <v>763460</v>
      </c>
      <c r="E39" s="260"/>
      <c r="F39" s="9"/>
    </row>
    <row r="40" spans="1:7" ht="27.75" customHeight="1" x14ac:dyDescent="0.2">
      <c r="A40" s="257">
        <v>7130310061</v>
      </c>
      <c r="B40" s="267" t="s">
        <v>80</v>
      </c>
      <c r="C40" s="259" t="s">
        <v>73</v>
      </c>
      <c r="D40" s="255">
        <v>4773.0200000000004</v>
      </c>
      <c r="E40" s="258" t="s">
        <v>81</v>
      </c>
      <c r="F40" s="9"/>
    </row>
    <row r="41" spans="1:7" ht="27.75" customHeight="1" x14ac:dyDescent="0.2">
      <c r="A41" s="257">
        <v>7130310062</v>
      </c>
      <c r="B41" s="267" t="s">
        <v>82</v>
      </c>
      <c r="C41" s="259" t="s">
        <v>73</v>
      </c>
      <c r="D41" s="255">
        <v>5022.8500000000004</v>
      </c>
      <c r="E41" s="258" t="s">
        <v>81</v>
      </c>
      <c r="F41" s="9"/>
    </row>
    <row r="42" spans="1:7" ht="27.75" customHeight="1" x14ac:dyDescent="0.2">
      <c r="A42" s="252">
        <v>7130310063</v>
      </c>
      <c r="B42" s="258" t="s">
        <v>83</v>
      </c>
      <c r="C42" s="255" t="s">
        <v>29</v>
      </c>
      <c r="D42" s="255">
        <v>65697.11</v>
      </c>
      <c r="E42" s="258" t="s">
        <v>84</v>
      </c>
      <c r="F42" s="9"/>
      <c r="G42" s="11"/>
    </row>
    <row r="43" spans="1:7" ht="28.5" customHeight="1" x14ac:dyDescent="0.2">
      <c r="A43" s="254">
        <v>7130310065</v>
      </c>
      <c r="B43" s="258" t="s">
        <v>85</v>
      </c>
      <c r="C43" s="255" t="s">
        <v>29</v>
      </c>
      <c r="D43" s="255">
        <v>186419.14</v>
      </c>
      <c r="E43" s="258" t="s">
        <v>86</v>
      </c>
      <c r="F43" s="10" t="s">
        <v>31</v>
      </c>
      <c r="G43" s="11"/>
    </row>
    <row r="44" spans="1:7" ht="28.5" customHeight="1" x14ac:dyDescent="0.2">
      <c r="A44" s="252">
        <v>7130310066</v>
      </c>
      <c r="B44" s="258" t="s">
        <v>87</v>
      </c>
      <c r="C44" s="255" t="s">
        <v>29</v>
      </c>
      <c r="D44" s="255">
        <v>182296.6</v>
      </c>
      <c r="E44" s="258" t="s">
        <v>88</v>
      </c>
      <c r="F44" s="10"/>
      <c r="G44" s="14"/>
    </row>
    <row r="45" spans="1:7" ht="28.5" customHeight="1" x14ac:dyDescent="0.2">
      <c r="A45" s="259">
        <v>7130310070</v>
      </c>
      <c r="B45" s="258" t="s">
        <v>89</v>
      </c>
      <c r="C45" s="255" t="s">
        <v>29</v>
      </c>
      <c r="D45" s="255">
        <v>81338.91</v>
      </c>
      <c r="E45" s="260" t="s">
        <v>90</v>
      </c>
      <c r="F45" s="10" t="s">
        <v>31</v>
      </c>
      <c r="G45" s="15"/>
    </row>
    <row r="46" spans="1:7" ht="28.5" customHeight="1" x14ac:dyDescent="0.2">
      <c r="A46" s="259">
        <v>7130310073</v>
      </c>
      <c r="B46" s="258" t="s">
        <v>91</v>
      </c>
      <c r="C46" s="255" t="s">
        <v>29</v>
      </c>
      <c r="D46" s="255">
        <v>87254.75</v>
      </c>
      <c r="E46" s="260" t="s">
        <v>92</v>
      </c>
      <c r="F46" s="10" t="s">
        <v>31</v>
      </c>
      <c r="G46" s="15"/>
    </row>
    <row r="47" spans="1:7" ht="26.25" customHeight="1" x14ac:dyDescent="0.2">
      <c r="A47" s="257">
        <v>7130310075</v>
      </c>
      <c r="B47" s="260" t="s">
        <v>70</v>
      </c>
      <c r="C47" s="259" t="s">
        <v>29</v>
      </c>
      <c r="D47" s="255">
        <v>2700495.66</v>
      </c>
      <c r="E47" s="258" t="s">
        <v>93</v>
      </c>
      <c r="F47" s="9"/>
      <c r="G47" s="16"/>
    </row>
    <row r="48" spans="1:7" ht="27" customHeight="1" x14ac:dyDescent="0.2">
      <c r="A48" s="257">
        <v>7130310076</v>
      </c>
      <c r="B48" s="258" t="s">
        <v>94</v>
      </c>
      <c r="C48" s="254" t="s">
        <v>29</v>
      </c>
      <c r="D48" s="255">
        <v>720679.5</v>
      </c>
      <c r="E48" s="258" t="s">
        <v>1403</v>
      </c>
      <c r="F48" s="17"/>
      <c r="G48" s="16"/>
    </row>
    <row r="49" spans="1:7" ht="25.5" x14ac:dyDescent="0.2">
      <c r="A49" s="257">
        <v>7130310077</v>
      </c>
      <c r="B49" s="258" t="s">
        <v>95</v>
      </c>
      <c r="C49" s="254" t="s">
        <v>29</v>
      </c>
      <c r="D49" s="255">
        <v>729149.6</v>
      </c>
      <c r="E49" s="258" t="s">
        <v>96</v>
      </c>
      <c r="F49" s="9"/>
      <c r="G49" s="16"/>
    </row>
    <row r="50" spans="1:7" ht="25.5" x14ac:dyDescent="0.2">
      <c r="A50" s="257">
        <v>7130310078</v>
      </c>
      <c r="B50" s="258" t="s">
        <v>97</v>
      </c>
      <c r="C50" s="254" t="s">
        <v>29</v>
      </c>
      <c r="D50" s="255">
        <v>1087308.99</v>
      </c>
      <c r="E50" s="258" t="s">
        <v>98</v>
      </c>
      <c r="F50" s="9"/>
      <c r="G50" s="16"/>
    </row>
    <row r="51" spans="1:7" ht="25.5" x14ac:dyDescent="0.2">
      <c r="A51" s="257">
        <v>7130310079</v>
      </c>
      <c r="B51" s="258" t="s">
        <v>99</v>
      </c>
      <c r="C51" s="254" t="s">
        <v>29</v>
      </c>
      <c r="D51" s="255">
        <v>1317394.0900000001</v>
      </c>
      <c r="E51" s="258" t="s">
        <v>100</v>
      </c>
      <c r="F51" s="9"/>
      <c r="G51" s="16"/>
    </row>
    <row r="52" spans="1:7" ht="25.5" x14ac:dyDescent="0.2">
      <c r="A52" s="257">
        <v>7130310080</v>
      </c>
      <c r="B52" s="258" t="s">
        <v>101</v>
      </c>
      <c r="C52" s="254" t="s">
        <v>29</v>
      </c>
      <c r="D52" s="255">
        <v>2029765.72</v>
      </c>
      <c r="E52" s="258" t="s">
        <v>102</v>
      </c>
      <c r="F52" s="9"/>
      <c r="G52" s="16"/>
    </row>
    <row r="53" spans="1:7" ht="41.25" customHeight="1" x14ac:dyDescent="0.2">
      <c r="A53" s="261">
        <v>7130310082</v>
      </c>
      <c r="B53" s="268" t="s">
        <v>103</v>
      </c>
      <c r="C53" s="254" t="s">
        <v>50</v>
      </c>
      <c r="D53" s="255">
        <v>20.149999999999999</v>
      </c>
      <c r="E53" s="268" t="s">
        <v>104</v>
      </c>
      <c r="F53" s="9"/>
      <c r="G53" s="18"/>
    </row>
    <row r="54" spans="1:7" ht="27.75" customHeight="1" x14ac:dyDescent="0.2">
      <c r="A54" s="259">
        <v>7130310083</v>
      </c>
      <c r="B54" s="258" t="s">
        <v>105</v>
      </c>
      <c r="C54" s="269" t="s">
        <v>29</v>
      </c>
      <c r="D54" s="255">
        <v>429243.55</v>
      </c>
      <c r="E54" s="258" t="s">
        <v>106</v>
      </c>
      <c r="F54" s="9"/>
      <c r="G54" s="18"/>
    </row>
    <row r="55" spans="1:7" ht="28.5" customHeight="1" x14ac:dyDescent="0.2">
      <c r="A55" s="259">
        <v>7130310084</v>
      </c>
      <c r="B55" s="258" t="s">
        <v>107</v>
      </c>
      <c r="C55" s="269" t="s">
        <v>29</v>
      </c>
      <c r="D55" s="255">
        <v>523400.2</v>
      </c>
      <c r="E55" s="258" t="s">
        <v>108</v>
      </c>
      <c r="F55" s="9"/>
      <c r="G55" s="18"/>
    </row>
    <row r="56" spans="1:7" ht="27.75" customHeight="1" x14ac:dyDescent="0.2">
      <c r="A56" s="259">
        <v>7130310085</v>
      </c>
      <c r="B56" s="258" t="s">
        <v>109</v>
      </c>
      <c r="C56" s="269" t="s">
        <v>29</v>
      </c>
      <c r="D56" s="255">
        <v>790177.37</v>
      </c>
      <c r="E56" s="258" t="s">
        <v>110</v>
      </c>
      <c r="F56" s="9"/>
      <c r="G56" s="18"/>
    </row>
    <row r="57" spans="1:7" ht="28.5" customHeight="1" x14ac:dyDescent="0.2">
      <c r="A57" s="259">
        <v>7130310086</v>
      </c>
      <c r="B57" s="258" t="s">
        <v>111</v>
      </c>
      <c r="C57" s="269" t="s">
        <v>29</v>
      </c>
      <c r="D57" s="255">
        <v>1509275.7</v>
      </c>
      <c r="E57" s="258" t="s">
        <v>112</v>
      </c>
      <c r="F57" s="9"/>
      <c r="G57" s="18"/>
    </row>
    <row r="58" spans="1:7" ht="28.5" customHeight="1" x14ac:dyDescent="0.2">
      <c r="A58" s="259">
        <v>7130310087</v>
      </c>
      <c r="B58" s="258" t="s">
        <v>113</v>
      </c>
      <c r="C58" s="269" t="s">
        <v>29</v>
      </c>
      <c r="D58" s="255">
        <v>1918210.95</v>
      </c>
      <c r="E58" s="258" t="s">
        <v>114</v>
      </c>
      <c r="F58" s="9"/>
      <c r="G58" s="18"/>
    </row>
    <row r="59" spans="1:7" ht="28.5" customHeight="1" x14ac:dyDescent="0.2">
      <c r="A59" s="259">
        <v>7130310088</v>
      </c>
      <c r="B59" s="270" t="s">
        <v>115</v>
      </c>
      <c r="C59" s="271" t="s">
        <v>73</v>
      </c>
      <c r="D59" s="255">
        <v>41540.61</v>
      </c>
      <c r="E59" s="270" t="s">
        <v>116</v>
      </c>
      <c r="F59" s="9"/>
      <c r="G59" s="18"/>
    </row>
    <row r="60" spans="1:7" ht="51" x14ac:dyDescent="0.2">
      <c r="A60" s="259">
        <v>7130310089</v>
      </c>
      <c r="B60" s="270" t="s">
        <v>117</v>
      </c>
      <c r="C60" s="271" t="s">
        <v>73</v>
      </c>
      <c r="D60" s="255">
        <v>70050.259999999995</v>
      </c>
      <c r="E60" s="270" t="s">
        <v>118</v>
      </c>
      <c r="F60" s="9"/>
      <c r="G60" s="18"/>
    </row>
    <row r="61" spans="1:7" ht="51" x14ac:dyDescent="0.2">
      <c r="A61" s="259">
        <v>7130310090</v>
      </c>
      <c r="B61" s="270" t="s">
        <v>119</v>
      </c>
      <c r="C61" s="271" t="s">
        <v>120</v>
      </c>
      <c r="D61" s="255">
        <v>78444</v>
      </c>
      <c r="E61" s="270" t="s">
        <v>121</v>
      </c>
      <c r="F61" s="9"/>
      <c r="G61" s="18"/>
    </row>
    <row r="62" spans="1:7" ht="25.5" x14ac:dyDescent="0.2">
      <c r="A62" s="261">
        <v>7130310652</v>
      </c>
      <c r="B62" s="253" t="s">
        <v>122</v>
      </c>
      <c r="C62" s="254" t="s">
        <v>33</v>
      </c>
      <c r="D62" s="255">
        <v>61247.99</v>
      </c>
      <c r="E62" s="258" t="s">
        <v>123</v>
      </c>
      <c r="F62" s="17"/>
      <c r="G62" s="16"/>
    </row>
    <row r="63" spans="1:7" ht="25.5" x14ac:dyDescent="0.2">
      <c r="A63" s="261">
        <v>7130310652</v>
      </c>
      <c r="B63" s="253" t="s">
        <v>124</v>
      </c>
      <c r="C63" s="254" t="s">
        <v>33</v>
      </c>
      <c r="D63" s="255"/>
      <c r="E63" s="258" t="s">
        <v>123</v>
      </c>
      <c r="F63" s="9"/>
      <c r="G63" s="13" t="s">
        <v>63</v>
      </c>
    </row>
    <row r="64" spans="1:7" ht="25.5" x14ac:dyDescent="0.2">
      <c r="A64" s="261">
        <v>7130310654</v>
      </c>
      <c r="B64" s="253" t="s">
        <v>125</v>
      </c>
      <c r="C64" s="254" t="s">
        <v>33</v>
      </c>
      <c r="D64" s="255">
        <v>107398.33</v>
      </c>
      <c r="E64" s="258" t="s">
        <v>126</v>
      </c>
      <c r="F64" s="17"/>
      <c r="G64" s="16"/>
    </row>
    <row r="65" spans="1:7" ht="25.5" x14ac:dyDescent="0.2">
      <c r="A65" s="254">
        <v>7130310654</v>
      </c>
      <c r="B65" s="253" t="s">
        <v>127</v>
      </c>
      <c r="C65" s="254" t="s">
        <v>33</v>
      </c>
      <c r="D65" s="255"/>
      <c r="E65" s="258" t="s">
        <v>126</v>
      </c>
      <c r="F65" s="17"/>
      <c r="G65" s="13" t="s">
        <v>63</v>
      </c>
    </row>
    <row r="66" spans="1:7" ht="25.5" x14ac:dyDescent="0.2">
      <c r="A66" s="261">
        <v>7130310658</v>
      </c>
      <c r="B66" s="253" t="s">
        <v>128</v>
      </c>
      <c r="C66" s="254" t="s">
        <v>33</v>
      </c>
      <c r="D66" s="255">
        <v>204435.73</v>
      </c>
      <c r="E66" s="258" t="s">
        <v>129</v>
      </c>
      <c r="F66" s="17"/>
      <c r="G66" s="16"/>
    </row>
    <row r="67" spans="1:7" ht="25.5" x14ac:dyDescent="0.2">
      <c r="A67" s="261">
        <v>7130310681</v>
      </c>
      <c r="B67" s="253" t="s">
        <v>130</v>
      </c>
      <c r="C67" s="254" t="s">
        <v>33</v>
      </c>
      <c r="D67" s="255">
        <v>254364.27</v>
      </c>
      <c r="E67" s="258" t="s">
        <v>131</v>
      </c>
      <c r="F67" s="17"/>
      <c r="G67" s="15"/>
    </row>
    <row r="68" spans="1:7" ht="25.5" x14ac:dyDescent="0.2">
      <c r="A68" s="261">
        <v>7130310660</v>
      </c>
      <c r="B68" s="253" t="s">
        <v>132</v>
      </c>
      <c r="C68" s="254" t="s">
        <v>33</v>
      </c>
      <c r="D68" s="255">
        <v>297172.51</v>
      </c>
      <c r="E68" s="258" t="s">
        <v>131</v>
      </c>
      <c r="F68" s="17"/>
      <c r="G68" s="16"/>
    </row>
    <row r="69" spans="1:7" ht="25.5" x14ac:dyDescent="0.2">
      <c r="A69" s="261">
        <v>7130310662</v>
      </c>
      <c r="B69" s="253" t="s">
        <v>133</v>
      </c>
      <c r="C69" s="254" t="s">
        <v>33</v>
      </c>
      <c r="D69" s="255">
        <v>262112.9</v>
      </c>
      <c r="E69" s="258" t="s">
        <v>134</v>
      </c>
      <c r="F69" s="17"/>
      <c r="G69" s="16"/>
    </row>
    <row r="70" spans="1:7" ht="25.5" x14ac:dyDescent="0.2">
      <c r="A70" s="259">
        <v>7130311008</v>
      </c>
      <c r="B70" s="253" t="s">
        <v>135</v>
      </c>
      <c r="C70" s="254" t="s">
        <v>136</v>
      </c>
      <c r="D70" s="255">
        <v>31178.959999999999</v>
      </c>
      <c r="E70" s="258" t="s">
        <v>137</v>
      </c>
      <c r="F70" s="17"/>
      <c r="G70" s="16"/>
    </row>
    <row r="71" spans="1:7" ht="25.5" x14ac:dyDescent="0.2">
      <c r="A71" s="254">
        <v>7130311009</v>
      </c>
      <c r="B71" s="253" t="s">
        <v>138</v>
      </c>
      <c r="C71" s="254" t="s">
        <v>136</v>
      </c>
      <c r="D71" s="255">
        <v>69165.899999999994</v>
      </c>
      <c r="E71" s="258" t="s">
        <v>139</v>
      </c>
      <c r="F71" s="17"/>
      <c r="G71" s="16"/>
    </row>
    <row r="72" spans="1:7" ht="25.5" x14ac:dyDescent="0.2">
      <c r="A72" s="254">
        <v>7130311010</v>
      </c>
      <c r="B72" s="253" t="s">
        <v>94</v>
      </c>
      <c r="C72" s="254" t="s">
        <v>136</v>
      </c>
      <c r="D72" s="255">
        <v>92031.42</v>
      </c>
      <c r="E72" s="258" t="s">
        <v>140</v>
      </c>
      <c r="F72" s="17"/>
      <c r="G72" s="16"/>
    </row>
    <row r="73" spans="1:7" ht="25.5" x14ac:dyDescent="0.2">
      <c r="A73" s="254">
        <v>7130311011</v>
      </c>
      <c r="B73" s="253" t="s">
        <v>141</v>
      </c>
      <c r="C73" s="254" t="s">
        <v>136</v>
      </c>
      <c r="D73" s="255">
        <v>177136.43</v>
      </c>
      <c r="E73" s="258" t="s">
        <v>142</v>
      </c>
      <c r="F73" s="17"/>
      <c r="G73" s="16"/>
    </row>
    <row r="74" spans="1:7" ht="25.5" x14ac:dyDescent="0.2">
      <c r="A74" s="254">
        <v>7130311012</v>
      </c>
      <c r="B74" s="253" t="s">
        <v>143</v>
      </c>
      <c r="C74" s="254" t="s">
        <v>136</v>
      </c>
      <c r="D74" s="255">
        <v>344822.85</v>
      </c>
      <c r="E74" s="258" t="s">
        <v>144</v>
      </c>
      <c r="F74" s="17"/>
      <c r="G74" s="16"/>
    </row>
    <row r="75" spans="1:7" ht="25.5" x14ac:dyDescent="0.2">
      <c r="A75" s="254">
        <v>7130311013</v>
      </c>
      <c r="B75" s="253" t="s">
        <v>101</v>
      </c>
      <c r="C75" s="254" t="s">
        <v>136</v>
      </c>
      <c r="D75" s="255">
        <v>429378.35</v>
      </c>
      <c r="E75" s="258" t="s">
        <v>145</v>
      </c>
      <c r="F75" s="17"/>
      <c r="G75" s="16"/>
    </row>
    <row r="76" spans="1:7" ht="25.5" x14ac:dyDescent="0.2">
      <c r="A76" s="261">
        <v>7130311054</v>
      </c>
      <c r="B76" s="253" t="s">
        <v>146</v>
      </c>
      <c r="C76" s="259" t="s">
        <v>29</v>
      </c>
      <c r="D76" s="255"/>
      <c r="E76" s="258" t="s">
        <v>147</v>
      </c>
      <c r="F76" s="19"/>
      <c r="G76" s="20" t="s">
        <v>63</v>
      </c>
    </row>
    <row r="77" spans="1:7" ht="25.5" x14ac:dyDescent="0.2">
      <c r="A77" s="261">
        <v>7130311057</v>
      </c>
      <c r="B77" s="253" t="s">
        <v>56</v>
      </c>
      <c r="C77" s="259" t="s">
        <v>29</v>
      </c>
      <c r="D77" s="255"/>
      <c r="E77" s="258" t="s">
        <v>148</v>
      </c>
      <c r="F77" s="17"/>
      <c r="G77" s="20" t="s">
        <v>63</v>
      </c>
    </row>
    <row r="78" spans="1:7" ht="25.5" x14ac:dyDescent="0.2">
      <c r="A78" s="261">
        <v>7130311061</v>
      </c>
      <c r="B78" s="253" t="s">
        <v>149</v>
      </c>
      <c r="C78" s="259" t="s">
        <v>29</v>
      </c>
      <c r="D78" s="255"/>
      <c r="E78" s="258" t="s">
        <v>150</v>
      </c>
      <c r="F78" s="17"/>
      <c r="G78" s="20" t="s">
        <v>63</v>
      </c>
    </row>
    <row r="79" spans="1:7" ht="25.5" x14ac:dyDescent="0.2">
      <c r="A79" s="261">
        <v>7130311084</v>
      </c>
      <c r="B79" s="253" t="s">
        <v>58</v>
      </c>
      <c r="C79" s="259" t="s">
        <v>29</v>
      </c>
      <c r="D79" s="255">
        <v>76682.69</v>
      </c>
      <c r="E79" s="258" t="s">
        <v>151</v>
      </c>
      <c r="F79" s="17"/>
      <c r="G79" s="16"/>
    </row>
    <row r="80" spans="1:7" ht="25.5" x14ac:dyDescent="0.2">
      <c r="A80" s="257">
        <v>7130320037</v>
      </c>
      <c r="B80" s="267" t="s">
        <v>152</v>
      </c>
      <c r="C80" s="259" t="s">
        <v>73</v>
      </c>
      <c r="D80" s="255">
        <v>12496.65</v>
      </c>
      <c r="E80" s="272"/>
      <c r="F80" s="17"/>
      <c r="G80" s="16"/>
    </row>
    <row r="81" spans="1:7" ht="25.5" x14ac:dyDescent="0.2">
      <c r="A81" s="257">
        <v>7130320038</v>
      </c>
      <c r="B81" s="267" t="s">
        <v>153</v>
      </c>
      <c r="C81" s="259" t="s">
        <v>73</v>
      </c>
      <c r="D81" s="255">
        <v>15620.81</v>
      </c>
      <c r="E81" s="258" t="s">
        <v>154</v>
      </c>
      <c r="F81" s="9"/>
      <c r="G81" s="16"/>
    </row>
    <row r="82" spans="1:7" ht="25.5" x14ac:dyDescent="0.2">
      <c r="A82" s="257">
        <v>7130320039</v>
      </c>
      <c r="B82" s="258" t="s">
        <v>155</v>
      </c>
      <c r="C82" s="259" t="s">
        <v>73</v>
      </c>
      <c r="D82" s="255">
        <v>18744.96</v>
      </c>
      <c r="E82" s="258" t="s">
        <v>156</v>
      </c>
      <c r="F82" s="9"/>
      <c r="G82" s="16"/>
    </row>
    <row r="83" spans="1:7" ht="26.25" customHeight="1" x14ac:dyDescent="0.2">
      <c r="A83" s="257">
        <v>7130320040</v>
      </c>
      <c r="B83" s="258" t="s">
        <v>157</v>
      </c>
      <c r="C83" s="259" t="s">
        <v>73</v>
      </c>
      <c r="D83" s="255">
        <v>21869.13</v>
      </c>
      <c r="E83" s="258" t="s">
        <v>158</v>
      </c>
      <c r="F83" s="9"/>
      <c r="G83" s="16"/>
    </row>
    <row r="84" spans="1:7" ht="21" customHeight="1" x14ac:dyDescent="0.2">
      <c r="A84" s="257">
        <v>7130320041</v>
      </c>
      <c r="B84" s="258" t="s">
        <v>159</v>
      </c>
      <c r="C84" s="259" t="s">
        <v>73</v>
      </c>
      <c r="D84" s="255">
        <v>23431.22</v>
      </c>
      <c r="E84" s="272"/>
      <c r="F84" s="17"/>
      <c r="G84" s="16"/>
    </row>
    <row r="85" spans="1:7" ht="18" customHeight="1" x14ac:dyDescent="0.2">
      <c r="A85" s="257">
        <v>7130320042</v>
      </c>
      <c r="B85" s="258" t="s">
        <v>160</v>
      </c>
      <c r="C85" s="259" t="s">
        <v>73</v>
      </c>
      <c r="D85" s="255">
        <v>28117.46</v>
      </c>
      <c r="E85" s="272"/>
      <c r="F85" s="17"/>
      <c r="G85" s="16"/>
    </row>
    <row r="86" spans="1:7" ht="28.5" customHeight="1" x14ac:dyDescent="0.2">
      <c r="A86" s="257">
        <v>7130320043</v>
      </c>
      <c r="B86" s="258" t="s">
        <v>161</v>
      </c>
      <c r="C86" s="259" t="s">
        <v>20</v>
      </c>
      <c r="D86" s="255">
        <v>983.54</v>
      </c>
      <c r="E86" s="258" t="s">
        <v>162</v>
      </c>
      <c r="F86" s="9"/>
      <c r="G86" s="16"/>
    </row>
    <row r="87" spans="1:7" ht="27.75" customHeight="1" x14ac:dyDescent="0.2">
      <c r="A87" s="273">
        <v>7130320044</v>
      </c>
      <c r="B87" s="258" t="s">
        <v>163</v>
      </c>
      <c r="C87" s="259" t="s">
        <v>20</v>
      </c>
      <c r="D87" s="255">
        <v>1062.42</v>
      </c>
      <c r="E87" s="272"/>
      <c r="F87" s="17"/>
      <c r="G87" s="16"/>
    </row>
    <row r="88" spans="1:7" ht="19.5" customHeight="1" x14ac:dyDescent="0.2">
      <c r="A88" s="273">
        <v>7130320045</v>
      </c>
      <c r="B88" s="258" t="s">
        <v>164</v>
      </c>
      <c r="C88" s="259" t="s">
        <v>20</v>
      </c>
      <c r="D88" s="255">
        <v>31.56</v>
      </c>
      <c r="E88" s="272"/>
      <c r="F88" s="17"/>
      <c r="G88" s="16"/>
    </row>
    <row r="89" spans="1:7" ht="27.75" customHeight="1" x14ac:dyDescent="0.2">
      <c r="A89" s="274">
        <v>7130320047</v>
      </c>
      <c r="B89" s="275" t="s">
        <v>165</v>
      </c>
      <c r="C89" s="274" t="s">
        <v>120</v>
      </c>
      <c r="D89" s="276">
        <v>4739.53</v>
      </c>
      <c r="E89" s="258" t="s">
        <v>166</v>
      </c>
      <c r="F89" s="21"/>
      <c r="G89" s="22"/>
    </row>
    <row r="90" spans="1:7" ht="27.75" customHeight="1" x14ac:dyDescent="0.2">
      <c r="A90" s="257">
        <v>7130320048</v>
      </c>
      <c r="B90" s="258" t="s">
        <v>167</v>
      </c>
      <c r="C90" s="259" t="s">
        <v>73</v>
      </c>
      <c r="D90" s="255">
        <v>3022.91</v>
      </c>
      <c r="E90" s="258" t="s">
        <v>168</v>
      </c>
      <c r="F90" s="9"/>
      <c r="G90" s="16"/>
    </row>
    <row r="91" spans="1:7" ht="25.5" x14ac:dyDescent="0.2">
      <c r="A91" s="257">
        <v>7130320049</v>
      </c>
      <c r="B91" s="267" t="s">
        <v>169</v>
      </c>
      <c r="C91" s="259" t="s">
        <v>73</v>
      </c>
      <c r="D91" s="255">
        <v>3184.65</v>
      </c>
      <c r="E91" s="260"/>
      <c r="F91" s="9"/>
      <c r="G91" s="16"/>
    </row>
    <row r="92" spans="1:7" ht="25.5" x14ac:dyDescent="0.2">
      <c r="A92" s="257">
        <v>7130320053</v>
      </c>
      <c r="B92" s="258" t="s">
        <v>170</v>
      </c>
      <c r="C92" s="259" t="s">
        <v>120</v>
      </c>
      <c r="D92" s="255">
        <v>6.6</v>
      </c>
      <c r="E92" s="258" t="s">
        <v>171</v>
      </c>
      <c r="F92" s="9"/>
      <c r="G92" s="16"/>
    </row>
    <row r="93" spans="1:7" ht="25.5" x14ac:dyDescent="0.2">
      <c r="A93" s="257">
        <v>7130352010</v>
      </c>
      <c r="B93" s="258" t="s">
        <v>172</v>
      </c>
      <c r="C93" s="254" t="s">
        <v>73</v>
      </c>
      <c r="D93" s="255">
        <v>41869.07</v>
      </c>
      <c r="E93" s="258" t="s">
        <v>173</v>
      </c>
      <c r="F93" s="9"/>
      <c r="G93" s="16"/>
    </row>
    <row r="94" spans="1:7" ht="18.75" customHeight="1" x14ac:dyDescent="0.2">
      <c r="A94" s="252">
        <v>7130352030</v>
      </c>
      <c r="B94" s="260" t="s">
        <v>174</v>
      </c>
      <c r="C94" s="259" t="s">
        <v>73</v>
      </c>
      <c r="D94" s="255">
        <v>1013.78</v>
      </c>
      <c r="E94" s="260"/>
      <c r="F94" s="9"/>
      <c r="G94" s="16"/>
    </row>
    <row r="95" spans="1:7" ht="25.5" x14ac:dyDescent="0.2">
      <c r="A95" s="252">
        <v>7130352031</v>
      </c>
      <c r="B95" s="260" t="s">
        <v>175</v>
      </c>
      <c r="C95" s="259" t="s">
        <v>73</v>
      </c>
      <c r="D95" s="255">
        <v>1013.78</v>
      </c>
      <c r="E95" s="258" t="s">
        <v>176</v>
      </c>
      <c r="F95" s="9"/>
      <c r="G95" s="16"/>
    </row>
    <row r="96" spans="1:7" ht="19.5" customHeight="1" x14ac:dyDescent="0.2">
      <c r="A96" s="252">
        <v>7130352032</v>
      </c>
      <c r="B96" s="260" t="s">
        <v>177</v>
      </c>
      <c r="C96" s="259" t="s">
        <v>73</v>
      </c>
      <c r="D96" s="255">
        <v>1088.72</v>
      </c>
      <c r="E96" s="272"/>
      <c r="F96" s="17"/>
      <c r="G96" s="16"/>
    </row>
    <row r="97" spans="1:8" ht="19.5" customHeight="1" x14ac:dyDescent="0.2">
      <c r="A97" s="252">
        <v>7130352033</v>
      </c>
      <c r="B97" s="260" t="s">
        <v>178</v>
      </c>
      <c r="C97" s="259" t="s">
        <v>73</v>
      </c>
      <c r="D97" s="255">
        <v>1530.53</v>
      </c>
      <c r="E97" s="272"/>
      <c r="F97" s="17"/>
      <c r="G97" s="16"/>
    </row>
    <row r="98" spans="1:8" ht="19.5" customHeight="1" x14ac:dyDescent="0.2">
      <c r="A98" s="252">
        <v>7130352034</v>
      </c>
      <c r="B98" s="260" t="s">
        <v>179</v>
      </c>
      <c r="C98" s="259" t="s">
        <v>73</v>
      </c>
      <c r="D98" s="255">
        <v>2281.3200000000002</v>
      </c>
      <c r="E98" s="272"/>
      <c r="F98" s="17"/>
      <c r="G98" s="16"/>
    </row>
    <row r="99" spans="1:8" ht="19.5" customHeight="1" x14ac:dyDescent="0.2">
      <c r="A99" s="252">
        <v>7130352035</v>
      </c>
      <c r="B99" s="260" t="s">
        <v>180</v>
      </c>
      <c r="C99" s="259" t="s">
        <v>73</v>
      </c>
      <c r="D99" s="255">
        <v>3686.94</v>
      </c>
      <c r="E99" s="272"/>
      <c r="F99" s="17"/>
      <c r="G99" s="16"/>
    </row>
    <row r="100" spans="1:8" ht="19.5" customHeight="1" x14ac:dyDescent="0.2">
      <c r="A100" s="252">
        <v>7130352036</v>
      </c>
      <c r="B100" s="260" t="s">
        <v>181</v>
      </c>
      <c r="C100" s="259" t="s">
        <v>73</v>
      </c>
      <c r="D100" s="255">
        <v>4711.2299999999996</v>
      </c>
      <c r="E100" s="272"/>
      <c r="F100" s="17"/>
      <c r="G100" s="16"/>
    </row>
    <row r="101" spans="1:8" ht="25.5" x14ac:dyDescent="0.2">
      <c r="A101" s="257">
        <v>7130352037</v>
      </c>
      <c r="B101" s="258" t="s">
        <v>182</v>
      </c>
      <c r="C101" s="254" t="s">
        <v>73</v>
      </c>
      <c r="D101" s="255">
        <v>28226.94</v>
      </c>
      <c r="E101" s="258" t="s">
        <v>183</v>
      </c>
      <c r="F101" s="23"/>
      <c r="G101" s="16"/>
      <c r="H101" s="2"/>
    </row>
    <row r="102" spans="1:8" ht="27.75" customHeight="1" x14ac:dyDescent="0.2">
      <c r="A102" s="257">
        <v>7130352038</v>
      </c>
      <c r="B102" s="260" t="s">
        <v>184</v>
      </c>
      <c r="C102" s="259" t="s">
        <v>73</v>
      </c>
      <c r="D102" s="255">
        <v>16872.580000000002</v>
      </c>
      <c r="E102" s="258" t="s">
        <v>1404</v>
      </c>
      <c r="F102" s="17"/>
      <c r="G102" s="16"/>
    </row>
    <row r="103" spans="1:8" ht="25.5" x14ac:dyDescent="0.2">
      <c r="A103" s="257">
        <v>7130352039</v>
      </c>
      <c r="B103" s="260" t="s">
        <v>185</v>
      </c>
      <c r="C103" s="259" t="s">
        <v>73</v>
      </c>
      <c r="D103" s="255">
        <v>16872.580000000002</v>
      </c>
      <c r="E103" s="258" t="s">
        <v>186</v>
      </c>
      <c r="F103" s="17"/>
      <c r="G103" s="16"/>
    </row>
    <row r="104" spans="1:8" ht="25.5" x14ac:dyDescent="0.2">
      <c r="A104" s="257">
        <v>7130352040</v>
      </c>
      <c r="B104" s="260" t="s">
        <v>187</v>
      </c>
      <c r="C104" s="259" t="s">
        <v>73</v>
      </c>
      <c r="D104" s="255">
        <v>22339.86</v>
      </c>
      <c r="E104" s="258" t="s">
        <v>188</v>
      </c>
      <c r="F104" s="17"/>
      <c r="G104" s="16"/>
    </row>
    <row r="105" spans="1:8" ht="25.5" x14ac:dyDescent="0.2">
      <c r="A105" s="257">
        <v>7130352041</v>
      </c>
      <c r="B105" s="260" t="s">
        <v>189</v>
      </c>
      <c r="C105" s="259" t="s">
        <v>73</v>
      </c>
      <c r="D105" s="255">
        <v>24432.5</v>
      </c>
      <c r="E105" s="258" t="s">
        <v>190</v>
      </c>
      <c r="F105" s="17"/>
      <c r="G105" s="16"/>
    </row>
    <row r="106" spans="1:8" ht="25.5" x14ac:dyDescent="0.2">
      <c r="A106" s="257">
        <v>7130352042</v>
      </c>
      <c r="B106" s="260" t="s">
        <v>191</v>
      </c>
      <c r="C106" s="259" t="s">
        <v>73</v>
      </c>
      <c r="D106" s="255">
        <v>24432.5</v>
      </c>
      <c r="E106" s="258" t="s">
        <v>192</v>
      </c>
      <c r="F106" s="17"/>
      <c r="G106" s="16"/>
    </row>
    <row r="107" spans="1:8" ht="25.5" x14ac:dyDescent="0.2">
      <c r="A107" s="257">
        <v>7130352043</v>
      </c>
      <c r="B107" s="260" t="s">
        <v>185</v>
      </c>
      <c r="C107" s="259" t="s">
        <v>73</v>
      </c>
      <c r="D107" s="255">
        <v>8770.69</v>
      </c>
      <c r="E107" s="258" t="s">
        <v>193</v>
      </c>
      <c r="F107" s="17"/>
      <c r="G107" s="16"/>
    </row>
    <row r="108" spans="1:8" ht="25.5" x14ac:dyDescent="0.2">
      <c r="A108" s="257">
        <v>7130352044</v>
      </c>
      <c r="B108" s="260" t="s">
        <v>189</v>
      </c>
      <c r="C108" s="259" t="s">
        <v>73</v>
      </c>
      <c r="D108" s="255">
        <v>10587.71</v>
      </c>
      <c r="E108" s="258" t="s">
        <v>194</v>
      </c>
      <c r="F108" s="17"/>
      <c r="G108" s="16"/>
    </row>
    <row r="109" spans="1:8" ht="25.5" x14ac:dyDescent="0.2">
      <c r="A109" s="257">
        <v>7130352045</v>
      </c>
      <c r="B109" s="260" t="s">
        <v>191</v>
      </c>
      <c r="C109" s="259" t="s">
        <v>73</v>
      </c>
      <c r="D109" s="255">
        <v>10892.28</v>
      </c>
      <c r="E109" s="258" t="s">
        <v>195</v>
      </c>
      <c r="F109" s="17"/>
      <c r="G109" s="16"/>
    </row>
    <row r="110" spans="1:8" ht="27" customHeight="1" x14ac:dyDescent="0.2">
      <c r="A110" s="262">
        <v>7130352046</v>
      </c>
      <c r="B110" s="253" t="s">
        <v>196</v>
      </c>
      <c r="C110" s="254" t="s">
        <v>197</v>
      </c>
      <c r="D110" s="255">
        <v>3724.89</v>
      </c>
      <c r="E110" s="260" t="s">
        <v>198</v>
      </c>
      <c r="F110" s="17"/>
      <c r="G110" s="16"/>
    </row>
    <row r="111" spans="1:8" ht="25.5" x14ac:dyDescent="0.2">
      <c r="A111" s="257">
        <v>7130354274</v>
      </c>
      <c r="B111" s="258" t="s">
        <v>199</v>
      </c>
      <c r="C111" s="259" t="s">
        <v>14</v>
      </c>
      <c r="D111" s="255">
        <v>2.85</v>
      </c>
      <c r="E111" s="258" t="s">
        <v>200</v>
      </c>
      <c r="F111" s="17"/>
      <c r="G111" s="16"/>
    </row>
    <row r="112" spans="1:8" ht="25.5" x14ac:dyDescent="0.2">
      <c r="A112" s="257">
        <v>7130354275</v>
      </c>
      <c r="B112" s="258" t="s">
        <v>201</v>
      </c>
      <c r="C112" s="259" t="s">
        <v>14</v>
      </c>
      <c r="D112" s="255">
        <v>2.85</v>
      </c>
      <c r="E112" s="258" t="s">
        <v>202</v>
      </c>
      <c r="F112" s="17"/>
      <c r="G112" s="16"/>
    </row>
    <row r="113" spans="1:7" ht="18" customHeight="1" x14ac:dyDescent="0.2">
      <c r="A113" s="257">
        <v>7130354276</v>
      </c>
      <c r="B113" s="258" t="s">
        <v>203</v>
      </c>
      <c r="C113" s="259" t="s">
        <v>14</v>
      </c>
      <c r="D113" s="255">
        <v>5.7</v>
      </c>
      <c r="E113" s="272"/>
      <c r="F113" s="17"/>
      <c r="G113" s="16"/>
    </row>
    <row r="114" spans="1:7" ht="18" customHeight="1" x14ac:dyDescent="0.2">
      <c r="A114" s="257">
        <v>7130354277</v>
      </c>
      <c r="B114" s="258" t="s">
        <v>204</v>
      </c>
      <c r="C114" s="259" t="s">
        <v>14</v>
      </c>
      <c r="D114" s="255">
        <v>7.12</v>
      </c>
      <c r="E114" s="272"/>
      <c r="F114" s="17"/>
      <c r="G114" s="16"/>
    </row>
    <row r="115" spans="1:7" ht="25.5" x14ac:dyDescent="0.2">
      <c r="A115" s="257">
        <v>7130354278</v>
      </c>
      <c r="B115" s="258" t="s">
        <v>205</v>
      </c>
      <c r="C115" s="259" t="s">
        <v>14</v>
      </c>
      <c r="D115" s="255">
        <v>11.41</v>
      </c>
      <c r="E115" s="258" t="s">
        <v>206</v>
      </c>
      <c r="F115" s="17"/>
      <c r="G115" s="16"/>
    </row>
    <row r="116" spans="1:7" ht="25.5" x14ac:dyDescent="0.2">
      <c r="A116" s="257">
        <v>7130354279</v>
      </c>
      <c r="B116" s="258" t="s">
        <v>207</v>
      </c>
      <c r="C116" s="259" t="s">
        <v>14</v>
      </c>
      <c r="D116" s="255">
        <v>17.11</v>
      </c>
      <c r="E116" s="258" t="s">
        <v>208</v>
      </c>
      <c r="F116" s="17"/>
      <c r="G116" s="16"/>
    </row>
    <row r="117" spans="1:7" ht="25.5" x14ac:dyDescent="0.2">
      <c r="A117" s="257">
        <v>7130354280</v>
      </c>
      <c r="B117" s="258" t="s">
        <v>209</v>
      </c>
      <c r="C117" s="259" t="s">
        <v>14</v>
      </c>
      <c r="D117" s="255">
        <v>21.39</v>
      </c>
      <c r="E117" s="258" t="s">
        <v>210</v>
      </c>
      <c r="F117" s="17"/>
      <c r="G117" s="16"/>
    </row>
    <row r="118" spans="1:7" ht="25.5" x14ac:dyDescent="0.2">
      <c r="A118" s="257">
        <v>7130354281</v>
      </c>
      <c r="B118" s="258" t="s">
        <v>211</v>
      </c>
      <c r="C118" s="259" t="s">
        <v>14</v>
      </c>
      <c r="D118" s="255">
        <v>29.95</v>
      </c>
      <c r="E118" s="258" t="s">
        <v>212</v>
      </c>
      <c r="F118" s="17"/>
      <c r="G118" s="16"/>
    </row>
    <row r="119" spans="1:7" ht="25.5" x14ac:dyDescent="0.2">
      <c r="A119" s="257">
        <v>7130354282</v>
      </c>
      <c r="B119" s="258" t="s">
        <v>213</v>
      </c>
      <c r="C119" s="259" t="s">
        <v>14</v>
      </c>
      <c r="D119" s="255">
        <v>34.229999999999997</v>
      </c>
      <c r="E119" s="258" t="s">
        <v>214</v>
      </c>
      <c r="F119" s="9"/>
      <c r="G119" s="24"/>
    </row>
    <row r="120" spans="1:7" ht="18.75" customHeight="1" x14ac:dyDescent="0.2">
      <c r="A120" s="257">
        <v>7130354283</v>
      </c>
      <c r="B120" s="258" t="s">
        <v>215</v>
      </c>
      <c r="C120" s="259" t="s">
        <v>14</v>
      </c>
      <c r="D120" s="255">
        <v>54.19</v>
      </c>
      <c r="E120" s="272"/>
      <c r="F120" s="17"/>
      <c r="G120" s="16"/>
    </row>
    <row r="121" spans="1:7" ht="18.75" customHeight="1" x14ac:dyDescent="0.2">
      <c r="A121" s="257">
        <v>7130354284</v>
      </c>
      <c r="B121" s="258" t="s">
        <v>216</v>
      </c>
      <c r="C121" s="259" t="s">
        <v>14</v>
      </c>
      <c r="D121" s="255">
        <v>61.31</v>
      </c>
      <c r="E121" s="272"/>
      <c r="F121" s="17"/>
      <c r="G121" s="16"/>
    </row>
    <row r="122" spans="1:7" ht="18.75" customHeight="1" x14ac:dyDescent="0.2">
      <c r="A122" s="257">
        <v>7130354285</v>
      </c>
      <c r="B122" s="258" t="s">
        <v>217</v>
      </c>
      <c r="C122" s="259" t="s">
        <v>14</v>
      </c>
      <c r="D122" s="255">
        <v>88.41</v>
      </c>
      <c r="E122" s="272"/>
      <c r="F122" s="17"/>
      <c r="G122" s="16"/>
    </row>
    <row r="123" spans="1:7" ht="25.5" x14ac:dyDescent="0.2">
      <c r="A123" s="257">
        <v>7130354286</v>
      </c>
      <c r="B123" s="258" t="s">
        <v>218</v>
      </c>
      <c r="C123" s="259" t="s">
        <v>14</v>
      </c>
      <c r="D123" s="255">
        <v>104.1</v>
      </c>
      <c r="E123" s="258" t="s">
        <v>219</v>
      </c>
      <c r="F123" s="17"/>
      <c r="G123" s="16"/>
    </row>
    <row r="124" spans="1:7" ht="17.25" customHeight="1" x14ac:dyDescent="0.2">
      <c r="A124" s="257">
        <v>7130354287</v>
      </c>
      <c r="B124" s="258" t="s">
        <v>220</v>
      </c>
      <c r="C124" s="259" t="s">
        <v>14</v>
      </c>
      <c r="D124" s="255">
        <v>134.06</v>
      </c>
      <c r="E124" s="272"/>
      <c r="F124" s="17"/>
      <c r="G124" s="16"/>
    </row>
    <row r="125" spans="1:7" ht="25.5" x14ac:dyDescent="0.2">
      <c r="A125" s="259">
        <v>7130354442</v>
      </c>
      <c r="B125" s="258" t="s">
        <v>221</v>
      </c>
      <c r="C125" s="255" t="s">
        <v>14</v>
      </c>
      <c r="D125" s="255">
        <v>811.02</v>
      </c>
      <c r="E125" s="258" t="s">
        <v>222</v>
      </c>
      <c r="F125" s="9"/>
      <c r="G125" s="16"/>
    </row>
    <row r="126" spans="1:7" ht="38.25" x14ac:dyDescent="0.2">
      <c r="A126" s="259">
        <v>7130390003</v>
      </c>
      <c r="B126" s="258" t="s">
        <v>223</v>
      </c>
      <c r="C126" s="255" t="s">
        <v>14</v>
      </c>
      <c r="D126" s="255">
        <v>95.32</v>
      </c>
      <c r="E126" s="258" t="s">
        <v>224</v>
      </c>
      <c r="F126" s="9"/>
      <c r="G126" s="16"/>
    </row>
    <row r="127" spans="1:7" ht="38.25" x14ac:dyDescent="0.2">
      <c r="A127" s="259">
        <v>7130390004</v>
      </c>
      <c r="B127" s="258" t="s">
        <v>225</v>
      </c>
      <c r="C127" s="255" t="s">
        <v>14</v>
      </c>
      <c r="D127" s="255">
        <v>124.18</v>
      </c>
      <c r="E127" s="258" t="s">
        <v>226</v>
      </c>
      <c r="F127" s="9"/>
      <c r="G127" s="16"/>
    </row>
    <row r="128" spans="1:7" ht="39.75" customHeight="1" x14ac:dyDescent="0.2">
      <c r="A128" s="259">
        <v>7130390005</v>
      </c>
      <c r="B128" s="258" t="s">
        <v>227</v>
      </c>
      <c r="C128" s="255" t="s">
        <v>14</v>
      </c>
      <c r="D128" s="255">
        <v>173.09</v>
      </c>
      <c r="E128" s="258" t="s">
        <v>228</v>
      </c>
      <c r="F128" s="9"/>
      <c r="G128" s="16"/>
    </row>
    <row r="129" spans="1:7" ht="25.5" x14ac:dyDescent="0.2">
      <c r="A129" s="257">
        <v>7130390006</v>
      </c>
      <c r="B129" s="258" t="s">
        <v>229</v>
      </c>
      <c r="C129" s="259" t="s">
        <v>20</v>
      </c>
      <c r="D129" s="255">
        <v>146.97</v>
      </c>
      <c r="E129" s="258" t="s">
        <v>230</v>
      </c>
      <c r="F129" s="9"/>
      <c r="G129" s="16"/>
    </row>
    <row r="130" spans="1:7" ht="18.75" customHeight="1" x14ac:dyDescent="0.2">
      <c r="A130" s="259">
        <v>7130390007</v>
      </c>
      <c r="B130" s="258" t="s">
        <v>231</v>
      </c>
      <c r="C130" s="255" t="s">
        <v>14</v>
      </c>
      <c r="D130" s="255">
        <v>207.69</v>
      </c>
      <c r="E130" s="260" t="s">
        <v>232</v>
      </c>
      <c r="F130" s="9"/>
      <c r="G130" s="16"/>
    </row>
    <row r="131" spans="1:7" ht="18.75" customHeight="1" x14ac:dyDescent="0.2">
      <c r="A131" s="257">
        <v>7130390019</v>
      </c>
      <c r="B131" s="258" t="s">
        <v>233</v>
      </c>
      <c r="C131" s="259" t="s">
        <v>14</v>
      </c>
      <c r="D131" s="255">
        <v>35.5</v>
      </c>
      <c r="E131" s="260" t="s">
        <v>234</v>
      </c>
      <c r="F131" s="9"/>
      <c r="G131" s="16"/>
    </row>
    <row r="132" spans="1:7" ht="18.75" customHeight="1" x14ac:dyDescent="0.2">
      <c r="A132" s="259">
        <v>7130640040</v>
      </c>
      <c r="B132" s="277" t="s">
        <v>235</v>
      </c>
      <c r="C132" s="254" t="s">
        <v>236</v>
      </c>
      <c r="D132" s="255">
        <v>43650.48</v>
      </c>
      <c r="E132" s="277" t="s">
        <v>235</v>
      </c>
      <c r="F132" s="9"/>
      <c r="G132" s="18"/>
    </row>
    <row r="133" spans="1:7" ht="18.75" customHeight="1" x14ac:dyDescent="0.2">
      <c r="A133" s="261">
        <v>7130600023</v>
      </c>
      <c r="B133" s="253" t="s">
        <v>237</v>
      </c>
      <c r="C133" s="254" t="s">
        <v>236</v>
      </c>
      <c r="D133" s="255">
        <v>51475.9</v>
      </c>
      <c r="E133" s="260" t="s">
        <v>238</v>
      </c>
      <c r="F133" s="9"/>
      <c r="G133" s="16"/>
    </row>
    <row r="134" spans="1:7" ht="18.75" customHeight="1" x14ac:dyDescent="0.2">
      <c r="A134" s="261">
        <v>7130600032</v>
      </c>
      <c r="B134" s="253" t="s">
        <v>239</v>
      </c>
      <c r="C134" s="254" t="s">
        <v>236</v>
      </c>
      <c r="D134" s="255">
        <v>51475.9</v>
      </c>
      <c r="E134" s="260" t="s">
        <v>240</v>
      </c>
      <c r="F134" s="9"/>
      <c r="G134" s="16"/>
    </row>
    <row r="135" spans="1:7" ht="18.75" customHeight="1" x14ac:dyDescent="0.2">
      <c r="A135" s="261">
        <v>7130600051</v>
      </c>
      <c r="B135" s="253" t="s">
        <v>241</v>
      </c>
      <c r="C135" s="254" t="s">
        <v>236</v>
      </c>
      <c r="D135" s="255">
        <v>51475.9</v>
      </c>
      <c r="E135" s="260" t="s">
        <v>242</v>
      </c>
      <c r="F135" s="9"/>
      <c r="G135" s="16"/>
    </row>
    <row r="136" spans="1:7" ht="18.75" customHeight="1" x14ac:dyDescent="0.2">
      <c r="A136" s="254">
        <v>7130600166</v>
      </c>
      <c r="B136" s="253" t="s">
        <v>243</v>
      </c>
      <c r="C136" s="254" t="s">
        <v>236</v>
      </c>
      <c r="D136" s="255">
        <v>51475.9</v>
      </c>
      <c r="E136" s="260" t="s">
        <v>244</v>
      </c>
      <c r="F136" s="9"/>
      <c r="G136" s="16"/>
    </row>
    <row r="137" spans="1:7" ht="18.75" customHeight="1" x14ac:dyDescent="0.2">
      <c r="A137" s="252">
        <v>7130600173</v>
      </c>
      <c r="B137" s="253" t="s">
        <v>245</v>
      </c>
      <c r="C137" s="254" t="s">
        <v>236</v>
      </c>
      <c r="D137" s="255">
        <v>63061.04</v>
      </c>
      <c r="E137" s="260" t="s">
        <v>246</v>
      </c>
      <c r="F137" s="9"/>
      <c r="G137" s="16"/>
    </row>
    <row r="138" spans="1:7" ht="21" customHeight="1" x14ac:dyDescent="0.2">
      <c r="A138" s="254">
        <v>7130600230</v>
      </c>
      <c r="B138" s="253" t="s">
        <v>247</v>
      </c>
      <c r="C138" s="254" t="s">
        <v>236</v>
      </c>
      <c r="D138" s="255">
        <v>51475.9</v>
      </c>
      <c r="E138" s="260" t="s">
        <v>248</v>
      </c>
      <c r="F138" s="9"/>
      <c r="G138" s="16"/>
    </row>
    <row r="139" spans="1:7" ht="22.5" customHeight="1" x14ac:dyDescent="0.2">
      <c r="A139" s="254">
        <v>7130600495</v>
      </c>
      <c r="B139" s="253" t="s">
        <v>249</v>
      </c>
      <c r="C139" s="254" t="s">
        <v>236</v>
      </c>
      <c r="D139" s="255">
        <v>63061.04</v>
      </c>
      <c r="E139" s="260" t="s">
        <v>250</v>
      </c>
      <c r="F139" s="9"/>
      <c r="G139" s="16"/>
    </row>
    <row r="140" spans="1:7" ht="22.5" customHeight="1" x14ac:dyDescent="0.2">
      <c r="A140" s="261">
        <v>7130600635</v>
      </c>
      <c r="B140" s="253" t="s">
        <v>251</v>
      </c>
      <c r="C140" s="254" t="s">
        <v>236</v>
      </c>
      <c r="D140" s="255"/>
      <c r="E140" s="260" t="s">
        <v>252</v>
      </c>
      <c r="F140" s="9"/>
      <c r="G140" s="13" t="s">
        <v>63</v>
      </c>
    </row>
    <row r="141" spans="1:7" ht="22.5" customHeight="1" x14ac:dyDescent="0.2">
      <c r="A141" s="261">
        <v>7130600675</v>
      </c>
      <c r="B141" s="253" t="s">
        <v>253</v>
      </c>
      <c r="C141" s="254" t="s">
        <v>236</v>
      </c>
      <c r="D141" s="255">
        <v>67130.740000000005</v>
      </c>
      <c r="E141" s="260" t="s">
        <v>254</v>
      </c>
      <c r="F141" s="10" t="s">
        <v>31</v>
      </c>
      <c r="G141" s="15"/>
    </row>
    <row r="142" spans="1:7" ht="25.5" x14ac:dyDescent="0.2">
      <c r="A142" s="261">
        <v>7130601070</v>
      </c>
      <c r="B142" s="278" t="s">
        <v>255</v>
      </c>
      <c r="C142" s="254" t="s">
        <v>236</v>
      </c>
      <c r="D142" s="255">
        <v>83249.64</v>
      </c>
      <c r="E142" s="258" t="s">
        <v>256</v>
      </c>
      <c r="F142" s="9"/>
      <c r="G142" s="25"/>
    </row>
    <row r="143" spans="1:7" ht="18.75" customHeight="1" x14ac:dyDescent="0.2">
      <c r="A143" s="261">
        <v>7130601072</v>
      </c>
      <c r="B143" s="278" t="s">
        <v>257</v>
      </c>
      <c r="C143" s="254" t="s">
        <v>236</v>
      </c>
      <c r="D143" s="255">
        <v>83249.64</v>
      </c>
      <c r="E143" s="260" t="s">
        <v>258</v>
      </c>
      <c r="F143" s="9"/>
      <c r="G143" s="25"/>
    </row>
    <row r="144" spans="1:7" ht="27.75" customHeight="1" x14ac:dyDescent="0.2">
      <c r="A144" s="261">
        <v>7130601958</v>
      </c>
      <c r="B144" s="253" t="s">
        <v>259</v>
      </c>
      <c r="C144" s="254" t="s">
        <v>236</v>
      </c>
      <c r="D144" s="255">
        <v>62813.760000000002</v>
      </c>
      <c r="E144" s="258" t="s">
        <v>260</v>
      </c>
      <c r="F144" s="10" t="s">
        <v>31</v>
      </c>
      <c r="G144" s="11"/>
    </row>
    <row r="145" spans="1:7" ht="27.75" customHeight="1" x14ac:dyDescent="0.2">
      <c r="A145" s="261">
        <v>7130601965</v>
      </c>
      <c r="B145" s="253" t="s">
        <v>261</v>
      </c>
      <c r="C145" s="254" t="s">
        <v>236</v>
      </c>
      <c r="D145" s="255">
        <v>62400.76</v>
      </c>
      <c r="E145" s="258" t="s">
        <v>262</v>
      </c>
      <c r="F145" s="10" t="s">
        <v>31</v>
      </c>
      <c r="G145" s="11"/>
    </row>
    <row r="146" spans="1:7" ht="41.25" customHeight="1" x14ac:dyDescent="0.2">
      <c r="A146" s="279">
        <v>7130600012</v>
      </c>
      <c r="B146" s="277" t="s">
        <v>263</v>
      </c>
      <c r="C146" s="280" t="s">
        <v>236</v>
      </c>
      <c r="D146" s="255">
        <v>68792.070000000007</v>
      </c>
      <c r="E146" s="258"/>
      <c r="F146" s="10"/>
      <c r="G146" s="18"/>
    </row>
    <row r="147" spans="1:7" ht="42" customHeight="1" x14ac:dyDescent="0.2">
      <c r="A147" s="281">
        <v>7130600011</v>
      </c>
      <c r="B147" s="277" t="s">
        <v>265</v>
      </c>
      <c r="C147" s="282" t="s">
        <v>236</v>
      </c>
      <c r="D147" s="255">
        <v>68024.97</v>
      </c>
      <c r="E147" s="258"/>
      <c r="F147" s="10"/>
      <c r="G147" s="18"/>
    </row>
    <row r="148" spans="1:7" ht="20.25" customHeight="1" x14ac:dyDescent="0.2">
      <c r="A148" s="261">
        <v>7130610206</v>
      </c>
      <c r="B148" s="253" t="s">
        <v>266</v>
      </c>
      <c r="C148" s="254" t="s">
        <v>236</v>
      </c>
      <c r="D148" s="255">
        <v>106034.27</v>
      </c>
      <c r="E148" s="260" t="s">
        <v>267</v>
      </c>
      <c r="F148" s="9"/>
      <c r="G148" s="16"/>
    </row>
    <row r="149" spans="1:7" ht="25.5" x14ac:dyDescent="0.2">
      <c r="A149" s="261">
        <v>7130620013</v>
      </c>
      <c r="B149" s="253" t="s">
        <v>268</v>
      </c>
      <c r="C149" s="254" t="s">
        <v>120</v>
      </c>
      <c r="D149" s="255">
        <v>146.26</v>
      </c>
      <c r="E149" s="258" t="s">
        <v>269</v>
      </c>
      <c r="F149" s="9"/>
      <c r="G149" s="16"/>
    </row>
    <row r="150" spans="1:7" ht="24" customHeight="1" x14ac:dyDescent="0.2">
      <c r="A150" s="252">
        <v>7130620049</v>
      </c>
      <c r="B150" s="253" t="s">
        <v>270</v>
      </c>
      <c r="C150" s="254" t="s">
        <v>271</v>
      </c>
      <c r="D150" s="255">
        <v>81.75</v>
      </c>
      <c r="E150" s="260"/>
      <c r="F150" s="9"/>
      <c r="G150" s="16"/>
    </row>
    <row r="151" spans="1:7" ht="25.5" customHeight="1" x14ac:dyDescent="0.2">
      <c r="A151" s="254">
        <v>7130620133</v>
      </c>
      <c r="B151" s="253" t="s">
        <v>272</v>
      </c>
      <c r="C151" s="254" t="s">
        <v>271</v>
      </c>
      <c r="D151" s="255">
        <v>113.09</v>
      </c>
      <c r="E151" s="260" t="s">
        <v>273</v>
      </c>
      <c r="F151" s="9"/>
      <c r="G151" s="16"/>
    </row>
    <row r="152" spans="1:7" ht="25.5" customHeight="1" x14ac:dyDescent="0.2">
      <c r="A152" s="254">
        <v>7130620140</v>
      </c>
      <c r="B152" s="253" t="s">
        <v>274</v>
      </c>
      <c r="C152" s="254" t="s">
        <v>271</v>
      </c>
      <c r="D152" s="255">
        <v>113.09</v>
      </c>
      <c r="E152" s="260" t="s">
        <v>275</v>
      </c>
      <c r="F152" s="9"/>
      <c r="G152" s="16"/>
    </row>
    <row r="153" spans="1:7" ht="21" customHeight="1" x14ac:dyDescent="0.2">
      <c r="A153" s="254">
        <v>7130620573</v>
      </c>
      <c r="B153" s="253" t="s">
        <v>276</v>
      </c>
      <c r="C153" s="254" t="s">
        <v>271</v>
      </c>
      <c r="D153" s="255">
        <v>81.75</v>
      </c>
      <c r="E153" s="260" t="s">
        <v>277</v>
      </c>
      <c r="F153" s="9"/>
      <c r="G153" s="16"/>
    </row>
    <row r="154" spans="1:7" ht="25.5" x14ac:dyDescent="0.2">
      <c r="A154" s="261">
        <v>7130620575</v>
      </c>
      <c r="B154" s="253" t="s">
        <v>278</v>
      </c>
      <c r="C154" s="254" t="s">
        <v>271</v>
      </c>
      <c r="D154" s="255">
        <v>83.11</v>
      </c>
      <c r="E154" s="258" t="s">
        <v>279</v>
      </c>
      <c r="F154" s="9"/>
      <c r="G154" s="16"/>
    </row>
    <row r="155" spans="1:7" ht="25.5" x14ac:dyDescent="0.2">
      <c r="A155" s="261">
        <v>7130620577</v>
      </c>
      <c r="B155" s="253" t="s">
        <v>280</v>
      </c>
      <c r="C155" s="254" t="s">
        <v>271</v>
      </c>
      <c r="D155" s="255">
        <v>83.11</v>
      </c>
      <c r="E155" s="258" t="s">
        <v>281</v>
      </c>
      <c r="F155" s="9"/>
      <c r="G155" s="16"/>
    </row>
    <row r="156" spans="1:7" ht="25.5" x14ac:dyDescent="0.2">
      <c r="A156" s="261">
        <v>7130620609</v>
      </c>
      <c r="B156" s="253" t="s">
        <v>272</v>
      </c>
      <c r="C156" s="254" t="s">
        <v>271</v>
      </c>
      <c r="D156" s="255">
        <v>81.75</v>
      </c>
      <c r="E156" s="258" t="s">
        <v>282</v>
      </c>
      <c r="F156" s="9"/>
      <c r="G156" s="16"/>
    </row>
    <row r="157" spans="1:7" ht="25.5" x14ac:dyDescent="0.2">
      <c r="A157" s="261">
        <v>7130620614</v>
      </c>
      <c r="B157" s="253" t="s">
        <v>274</v>
      </c>
      <c r="C157" s="254" t="s">
        <v>271</v>
      </c>
      <c r="D157" s="255">
        <v>80.39</v>
      </c>
      <c r="E157" s="258" t="s">
        <v>283</v>
      </c>
      <c r="F157" s="9"/>
      <c r="G157" s="16"/>
    </row>
    <row r="158" spans="1:7" ht="25.5" x14ac:dyDescent="0.2">
      <c r="A158" s="261">
        <v>7130620619</v>
      </c>
      <c r="B158" s="253" t="s">
        <v>284</v>
      </c>
      <c r="C158" s="254" t="s">
        <v>271</v>
      </c>
      <c r="D158" s="255">
        <v>80.39</v>
      </c>
      <c r="E158" s="258" t="s">
        <v>285</v>
      </c>
      <c r="F158" s="9"/>
      <c r="G158" s="16"/>
    </row>
    <row r="159" spans="1:7" ht="25.5" x14ac:dyDescent="0.2">
      <c r="A159" s="261">
        <v>7130620621</v>
      </c>
      <c r="B159" s="253" t="s">
        <v>286</v>
      </c>
      <c r="C159" s="254" t="s">
        <v>271</v>
      </c>
      <c r="D159" s="255">
        <v>79.02</v>
      </c>
      <c r="E159" s="258" t="s">
        <v>287</v>
      </c>
      <c r="F159" s="9"/>
      <c r="G159" s="16"/>
    </row>
    <row r="160" spans="1:7" ht="25.5" x14ac:dyDescent="0.2">
      <c r="A160" s="261">
        <v>7130620625</v>
      </c>
      <c r="B160" s="253" t="s">
        <v>288</v>
      </c>
      <c r="C160" s="254" t="s">
        <v>271</v>
      </c>
      <c r="D160" s="255">
        <v>79.02</v>
      </c>
      <c r="E160" s="258" t="s">
        <v>289</v>
      </c>
      <c r="F160" s="9"/>
      <c r="G160" s="16"/>
    </row>
    <row r="161" spans="1:8" ht="25.5" x14ac:dyDescent="0.2">
      <c r="A161" s="261">
        <v>7130620627</v>
      </c>
      <c r="B161" s="253" t="s">
        <v>290</v>
      </c>
      <c r="C161" s="254" t="s">
        <v>271</v>
      </c>
      <c r="D161" s="255">
        <v>79.02</v>
      </c>
      <c r="E161" s="258" t="s">
        <v>291</v>
      </c>
      <c r="F161" s="9"/>
      <c r="G161" s="16"/>
    </row>
    <row r="162" spans="1:8" ht="25.5" x14ac:dyDescent="0.2">
      <c r="A162" s="261">
        <v>7130620631</v>
      </c>
      <c r="B162" s="253" t="s">
        <v>292</v>
      </c>
      <c r="C162" s="254" t="s">
        <v>271</v>
      </c>
      <c r="D162" s="255">
        <v>79.02</v>
      </c>
      <c r="E162" s="258" t="s">
        <v>293</v>
      </c>
      <c r="F162" s="9"/>
      <c r="G162" s="16"/>
    </row>
    <row r="163" spans="1:8" ht="25.5" x14ac:dyDescent="0.2">
      <c r="A163" s="261">
        <v>7130620636</v>
      </c>
      <c r="B163" s="253" t="s">
        <v>294</v>
      </c>
      <c r="C163" s="254" t="s">
        <v>271</v>
      </c>
      <c r="D163" s="255">
        <v>79.02</v>
      </c>
      <c r="E163" s="258" t="s">
        <v>295</v>
      </c>
      <c r="F163" s="9"/>
      <c r="G163" s="16"/>
    </row>
    <row r="164" spans="1:8" ht="25.5" x14ac:dyDescent="0.2">
      <c r="A164" s="261">
        <v>7130620637</v>
      </c>
      <c r="B164" s="253" t="s">
        <v>296</v>
      </c>
      <c r="C164" s="254" t="s">
        <v>271</v>
      </c>
      <c r="D164" s="255">
        <v>79.02</v>
      </c>
      <c r="E164" s="258" t="s">
        <v>297</v>
      </c>
      <c r="F164" s="9"/>
      <c r="G164" s="16"/>
    </row>
    <row r="165" spans="1:8" ht="25.5" x14ac:dyDescent="0.2">
      <c r="A165" s="261">
        <v>7130620713</v>
      </c>
      <c r="B165" s="253" t="s">
        <v>298</v>
      </c>
      <c r="C165" s="254" t="s">
        <v>271</v>
      </c>
      <c r="D165" s="255">
        <v>79.02</v>
      </c>
      <c r="E165" s="258" t="s">
        <v>299</v>
      </c>
      <c r="F165" s="9"/>
      <c r="G165" s="16"/>
    </row>
    <row r="166" spans="1:8" ht="25.5" x14ac:dyDescent="0.2">
      <c r="A166" s="261">
        <v>7130620716</v>
      </c>
      <c r="B166" s="253" t="s">
        <v>300</v>
      </c>
      <c r="C166" s="254" t="s">
        <v>271</v>
      </c>
      <c r="D166" s="255">
        <v>79.02</v>
      </c>
      <c r="E166" s="258" t="s">
        <v>301</v>
      </c>
      <c r="F166" s="9"/>
      <c r="G166" s="16"/>
    </row>
    <row r="167" spans="1:8" ht="25.5" x14ac:dyDescent="0.2">
      <c r="A167" s="261">
        <v>7130620719</v>
      </c>
      <c r="B167" s="253" t="s">
        <v>302</v>
      </c>
      <c r="C167" s="254" t="s">
        <v>271</v>
      </c>
      <c r="D167" s="255">
        <v>79.02</v>
      </c>
      <c r="E167" s="258" t="s">
        <v>303</v>
      </c>
      <c r="F167" s="9"/>
      <c r="G167" s="16"/>
      <c r="H167" s="5"/>
    </row>
    <row r="168" spans="1:8" ht="25.5" x14ac:dyDescent="0.2">
      <c r="A168" s="261">
        <v>7130620829</v>
      </c>
      <c r="B168" s="253" t="s">
        <v>304</v>
      </c>
      <c r="C168" s="254" t="s">
        <v>271</v>
      </c>
      <c r="D168" s="255">
        <v>79.02</v>
      </c>
      <c r="E168" s="258" t="s">
        <v>305</v>
      </c>
      <c r="F168" s="9"/>
      <c r="G168" s="16"/>
      <c r="H168" s="5"/>
    </row>
    <row r="169" spans="1:8" ht="18.95" customHeight="1" x14ac:dyDescent="0.2">
      <c r="A169" s="261">
        <v>7130621892</v>
      </c>
      <c r="B169" s="253" t="s">
        <v>306</v>
      </c>
      <c r="C169" s="254" t="s">
        <v>120</v>
      </c>
      <c r="D169" s="255">
        <v>489.6</v>
      </c>
      <c r="E169" s="260" t="s">
        <v>307</v>
      </c>
      <c r="F169" s="9"/>
      <c r="G169" s="16"/>
      <c r="H169" s="5"/>
    </row>
    <row r="170" spans="1:8" ht="18.75" customHeight="1" x14ac:dyDescent="0.2">
      <c r="A170" s="259">
        <v>7130622922</v>
      </c>
      <c r="B170" s="258" t="s">
        <v>308</v>
      </c>
      <c r="C170" s="254" t="s">
        <v>271</v>
      </c>
      <c r="D170" s="255">
        <v>185.92</v>
      </c>
      <c r="E170" s="260" t="s">
        <v>309</v>
      </c>
      <c r="F170" s="9"/>
      <c r="G170" s="16"/>
    </row>
    <row r="171" spans="1:8" ht="25.5" x14ac:dyDescent="0.2">
      <c r="A171" s="257">
        <v>7130640027</v>
      </c>
      <c r="B171" s="283" t="s">
        <v>310</v>
      </c>
      <c r="C171" s="284" t="s">
        <v>311</v>
      </c>
      <c r="D171" s="255">
        <v>1345.87</v>
      </c>
      <c r="E171" s="258" t="s">
        <v>312</v>
      </c>
      <c r="F171" s="9"/>
      <c r="G171" s="16"/>
    </row>
    <row r="172" spans="1:8" ht="18.75" customHeight="1" x14ac:dyDescent="0.2">
      <c r="A172" s="257">
        <v>7130640028</v>
      </c>
      <c r="B172" s="285" t="s">
        <v>313</v>
      </c>
      <c r="C172" s="284" t="s">
        <v>14</v>
      </c>
      <c r="D172" s="255">
        <v>1166.1099999999999</v>
      </c>
      <c r="E172" s="260" t="s">
        <v>314</v>
      </c>
      <c r="F172" s="9"/>
      <c r="G172" s="16"/>
    </row>
    <row r="173" spans="1:8" ht="27.75" customHeight="1" x14ac:dyDescent="0.2">
      <c r="A173" s="252">
        <v>7130640029</v>
      </c>
      <c r="B173" s="285" t="s">
        <v>315</v>
      </c>
      <c r="C173" s="284" t="s">
        <v>9</v>
      </c>
      <c r="D173" s="255">
        <v>3733.72</v>
      </c>
      <c r="E173" s="258" t="s">
        <v>316</v>
      </c>
      <c r="F173" s="9"/>
      <c r="G173" s="16"/>
    </row>
    <row r="174" spans="1:8" ht="27.75" customHeight="1" x14ac:dyDescent="0.2">
      <c r="A174" s="252">
        <v>7130640030</v>
      </c>
      <c r="B174" s="286" t="s">
        <v>317</v>
      </c>
      <c r="C174" s="287" t="s">
        <v>9</v>
      </c>
      <c r="D174" s="255">
        <v>3734.11</v>
      </c>
      <c r="E174" s="258"/>
      <c r="F174" s="9"/>
      <c r="G174" s="24"/>
    </row>
    <row r="175" spans="1:8" ht="27.75" customHeight="1" x14ac:dyDescent="0.2">
      <c r="A175" s="257">
        <v>7130640031</v>
      </c>
      <c r="B175" s="253" t="s">
        <v>318</v>
      </c>
      <c r="C175" s="288" t="s">
        <v>311</v>
      </c>
      <c r="D175" s="255">
        <v>2459</v>
      </c>
      <c r="E175" s="260"/>
      <c r="F175" s="9"/>
      <c r="G175" s="6" t="s">
        <v>10</v>
      </c>
    </row>
    <row r="176" spans="1:8" ht="27.75" customHeight="1" x14ac:dyDescent="0.2">
      <c r="A176" s="257">
        <v>7130640036</v>
      </c>
      <c r="B176" s="253" t="s">
        <v>319</v>
      </c>
      <c r="C176" s="289" t="s">
        <v>311</v>
      </c>
      <c r="D176" s="255">
        <v>4874</v>
      </c>
      <c r="E176" s="258" t="s">
        <v>320</v>
      </c>
      <c r="F176" s="9"/>
      <c r="G176" s="6" t="s">
        <v>10</v>
      </c>
    </row>
    <row r="177" spans="1:11" ht="27.75" customHeight="1" x14ac:dyDescent="0.2">
      <c r="A177" s="257">
        <v>7130640037</v>
      </c>
      <c r="B177" s="277" t="s">
        <v>321</v>
      </c>
      <c r="C177" s="271" t="s">
        <v>322</v>
      </c>
      <c r="D177" s="255">
        <v>1553.89</v>
      </c>
      <c r="E177" s="258"/>
      <c r="F177" s="9"/>
      <c r="G177" s="24"/>
    </row>
    <row r="178" spans="1:11" ht="27.75" customHeight="1" x14ac:dyDescent="0.2">
      <c r="A178" s="257">
        <v>7130640038</v>
      </c>
      <c r="B178" s="258" t="s">
        <v>321</v>
      </c>
      <c r="C178" s="254" t="s">
        <v>323</v>
      </c>
      <c r="D178" s="255">
        <v>1213.51</v>
      </c>
      <c r="E178" s="258" t="s">
        <v>324</v>
      </c>
      <c r="F178" s="9"/>
      <c r="G178" s="27"/>
    </row>
    <row r="179" spans="1:11" ht="19.5" customHeight="1" x14ac:dyDescent="0.2">
      <c r="A179" s="257">
        <v>7130640171</v>
      </c>
      <c r="B179" s="258" t="s">
        <v>325</v>
      </c>
      <c r="C179" s="254" t="s">
        <v>20</v>
      </c>
      <c r="D179" s="255">
        <v>129.9</v>
      </c>
      <c r="E179" s="258"/>
      <c r="F179" s="9"/>
      <c r="G179" s="24"/>
    </row>
    <row r="180" spans="1:11" ht="18.75" customHeight="1" x14ac:dyDescent="0.2">
      <c r="A180" s="259">
        <v>7130641396</v>
      </c>
      <c r="B180" s="258" t="s">
        <v>326</v>
      </c>
      <c r="C180" s="259" t="s">
        <v>327</v>
      </c>
      <c r="D180" s="255">
        <v>268.41000000000003</v>
      </c>
      <c r="E180" s="260" t="s">
        <v>328</v>
      </c>
      <c r="F180" s="9"/>
      <c r="G180" s="16"/>
    </row>
    <row r="181" spans="1:11" ht="53.25" customHeight="1" x14ac:dyDescent="0.2">
      <c r="A181" s="290">
        <v>7130642039</v>
      </c>
      <c r="B181" s="253" t="s">
        <v>329</v>
      </c>
      <c r="C181" s="254" t="s">
        <v>120</v>
      </c>
      <c r="D181" s="255">
        <v>1058.93</v>
      </c>
      <c r="E181" s="260" t="s">
        <v>330</v>
      </c>
      <c r="F181" s="9"/>
      <c r="G181" s="16"/>
    </row>
    <row r="182" spans="1:11" ht="28.5" customHeight="1" x14ac:dyDescent="0.2">
      <c r="A182" s="290">
        <v>7130642041</v>
      </c>
      <c r="B182" s="253" t="s">
        <v>331</v>
      </c>
      <c r="C182" s="254" t="s">
        <v>120</v>
      </c>
      <c r="D182" s="255">
        <v>5382.12</v>
      </c>
      <c r="E182" s="258" t="s">
        <v>332</v>
      </c>
      <c r="F182" s="9"/>
      <c r="G182" s="16"/>
    </row>
    <row r="183" spans="1:11" ht="80.25" customHeight="1" x14ac:dyDescent="0.2">
      <c r="A183" s="257">
        <v>7130650001</v>
      </c>
      <c r="B183" s="258" t="s">
        <v>333</v>
      </c>
      <c r="C183" s="291" t="s">
        <v>311</v>
      </c>
      <c r="D183" s="255">
        <v>2024.88</v>
      </c>
      <c r="E183" s="272"/>
      <c r="F183" s="17"/>
      <c r="G183" s="6" t="s">
        <v>10</v>
      </c>
      <c r="K183" s="28"/>
    </row>
    <row r="184" spans="1:11" ht="27" customHeight="1" x14ac:dyDescent="0.2">
      <c r="A184" s="257">
        <v>7130670027</v>
      </c>
      <c r="B184" s="258" t="s">
        <v>334</v>
      </c>
      <c r="C184" s="259" t="s">
        <v>14</v>
      </c>
      <c r="D184" s="255">
        <v>138</v>
      </c>
      <c r="E184" s="272"/>
      <c r="F184" s="17"/>
      <c r="G184" s="16"/>
    </row>
    <row r="185" spans="1:11" ht="41.25" customHeight="1" x14ac:dyDescent="0.2">
      <c r="A185" s="257">
        <v>7130797532</v>
      </c>
      <c r="B185" s="258" t="s">
        <v>335</v>
      </c>
      <c r="C185" s="259" t="s">
        <v>14</v>
      </c>
      <c r="D185" s="255">
        <v>724.98</v>
      </c>
      <c r="E185" s="258" t="s">
        <v>336</v>
      </c>
      <c r="F185" s="9"/>
      <c r="G185" s="16"/>
    </row>
    <row r="186" spans="1:11" ht="41.25" customHeight="1" x14ac:dyDescent="0.2">
      <c r="A186" s="257">
        <v>7130797533</v>
      </c>
      <c r="B186" s="258" t="s">
        <v>337</v>
      </c>
      <c r="C186" s="259" t="s">
        <v>14</v>
      </c>
      <c r="D186" s="255">
        <v>526.22</v>
      </c>
      <c r="E186" s="260" t="s">
        <v>338</v>
      </c>
      <c r="F186" s="9"/>
      <c r="G186" s="16"/>
    </row>
    <row r="187" spans="1:11" ht="18" customHeight="1" x14ac:dyDescent="0.2">
      <c r="A187" s="261">
        <v>7130800012</v>
      </c>
      <c r="B187" s="253" t="s">
        <v>339</v>
      </c>
      <c r="C187" s="254" t="s">
        <v>20</v>
      </c>
      <c r="D187" s="255">
        <v>2298.46</v>
      </c>
      <c r="E187" s="260" t="s">
        <v>340</v>
      </c>
      <c r="F187" s="9"/>
      <c r="G187" s="6" t="s">
        <v>10</v>
      </c>
    </row>
    <row r="188" spans="1:11" ht="18" customHeight="1" x14ac:dyDescent="0.2">
      <c r="A188" s="257">
        <v>7130800014</v>
      </c>
      <c r="B188" s="258" t="s">
        <v>341</v>
      </c>
      <c r="C188" s="259" t="s">
        <v>20</v>
      </c>
      <c r="D188" s="255"/>
      <c r="E188" s="260"/>
      <c r="F188" s="9"/>
      <c r="G188" s="20" t="s">
        <v>63</v>
      </c>
    </row>
    <row r="189" spans="1:11" ht="18" customHeight="1" x14ac:dyDescent="0.2">
      <c r="A189" s="261">
        <v>7130800033</v>
      </c>
      <c r="B189" s="253" t="s">
        <v>342</v>
      </c>
      <c r="C189" s="254" t="s">
        <v>20</v>
      </c>
      <c r="D189" s="255">
        <v>4451.53</v>
      </c>
      <c r="E189" s="260" t="s">
        <v>1364</v>
      </c>
      <c r="F189" s="9"/>
      <c r="G189" s="6" t="s">
        <v>10</v>
      </c>
    </row>
    <row r="190" spans="1:11" ht="25.5" x14ac:dyDescent="0.2">
      <c r="A190" s="259">
        <v>7130800068</v>
      </c>
      <c r="B190" s="258" t="s">
        <v>343</v>
      </c>
      <c r="C190" s="259" t="s">
        <v>20</v>
      </c>
      <c r="D190" s="255"/>
      <c r="E190" s="258" t="s">
        <v>344</v>
      </c>
      <c r="F190" s="9"/>
      <c r="G190" s="20" t="s">
        <v>63</v>
      </c>
    </row>
    <row r="191" spans="1:11" ht="25.5" x14ac:dyDescent="0.2">
      <c r="A191" s="261">
        <v>7130800672</v>
      </c>
      <c r="B191" s="253" t="s">
        <v>345</v>
      </c>
      <c r="C191" s="254" t="s">
        <v>20</v>
      </c>
      <c r="D191" s="255"/>
      <c r="E191" s="258" t="s">
        <v>346</v>
      </c>
      <c r="F191" s="9"/>
      <c r="G191" s="20" t="s">
        <v>63</v>
      </c>
      <c r="K191" s="28"/>
    </row>
    <row r="192" spans="1:11" ht="22.5" customHeight="1" x14ac:dyDescent="0.2">
      <c r="A192" s="261">
        <v>7130810005</v>
      </c>
      <c r="B192" s="253" t="s">
        <v>347</v>
      </c>
      <c r="C192" s="254" t="s">
        <v>120</v>
      </c>
      <c r="D192" s="255">
        <v>102.88</v>
      </c>
      <c r="E192" s="260" t="s">
        <v>348</v>
      </c>
      <c r="F192" s="9"/>
      <c r="G192" s="16"/>
    </row>
    <row r="193" spans="1:7" ht="25.5" x14ac:dyDescent="0.2">
      <c r="A193" s="261">
        <v>7130810006</v>
      </c>
      <c r="B193" s="253" t="s">
        <v>349</v>
      </c>
      <c r="C193" s="254" t="s">
        <v>73</v>
      </c>
      <c r="D193" s="255">
        <v>8465.81</v>
      </c>
      <c r="E193" s="258" t="s">
        <v>349</v>
      </c>
      <c r="F193" s="9"/>
      <c r="G193" s="16"/>
    </row>
    <row r="194" spans="1:7" ht="18.75" customHeight="1" x14ac:dyDescent="0.2">
      <c r="A194" s="261">
        <v>7130810026</v>
      </c>
      <c r="B194" s="253" t="s">
        <v>350</v>
      </c>
      <c r="C194" s="254" t="s">
        <v>351</v>
      </c>
      <c r="D194" s="255">
        <v>216.31</v>
      </c>
      <c r="E194" s="260" t="s">
        <v>352</v>
      </c>
      <c r="F194" s="9"/>
      <c r="G194" s="16"/>
    </row>
    <row r="195" spans="1:7" ht="18.75" customHeight="1" x14ac:dyDescent="0.2">
      <c r="A195" s="261">
        <v>7130810026</v>
      </c>
      <c r="B195" s="253" t="s">
        <v>353</v>
      </c>
      <c r="C195" s="254" t="s">
        <v>351</v>
      </c>
      <c r="D195" s="255">
        <v>403.7</v>
      </c>
      <c r="E195" s="260" t="s">
        <v>352</v>
      </c>
      <c r="F195" s="9"/>
      <c r="G195" s="16"/>
    </row>
    <row r="196" spans="1:7" ht="18.75" customHeight="1" x14ac:dyDescent="0.2">
      <c r="A196" s="261">
        <v>7130810060</v>
      </c>
      <c r="B196" s="253" t="s">
        <v>354</v>
      </c>
      <c r="C196" s="254" t="s">
        <v>197</v>
      </c>
      <c r="D196" s="255">
        <v>108.16</v>
      </c>
      <c r="E196" s="260" t="s">
        <v>354</v>
      </c>
      <c r="F196" s="9"/>
      <c r="G196" s="16"/>
    </row>
    <row r="197" spans="1:7" ht="18.75" customHeight="1" x14ac:dyDescent="0.2">
      <c r="A197" s="257">
        <v>7130810076</v>
      </c>
      <c r="B197" s="253" t="s">
        <v>355</v>
      </c>
      <c r="C197" s="254" t="s">
        <v>197</v>
      </c>
      <c r="D197" s="255">
        <v>89.58</v>
      </c>
      <c r="E197" s="260" t="s">
        <v>356</v>
      </c>
      <c r="F197" s="9"/>
      <c r="G197" s="16"/>
    </row>
    <row r="198" spans="1:7" ht="18.75" customHeight="1" x14ac:dyDescent="0.2">
      <c r="A198" s="257">
        <v>7130810077</v>
      </c>
      <c r="B198" s="285" t="s">
        <v>357</v>
      </c>
      <c r="C198" s="274" t="s">
        <v>197</v>
      </c>
      <c r="D198" s="255">
        <v>532.32000000000005</v>
      </c>
      <c r="E198" s="260" t="s">
        <v>358</v>
      </c>
      <c r="F198" s="9"/>
      <c r="G198" s="16"/>
    </row>
    <row r="199" spans="1:7" ht="18.75" customHeight="1" x14ac:dyDescent="0.2">
      <c r="A199" s="259">
        <v>7130810102</v>
      </c>
      <c r="B199" s="258" t="s">
        <v>359</v>
      </c>
      <c r="C199" s="274" t="s">
        <v>197</v>
      </c>
      <c r="D199" s="255">
        <v>423.02</v>
      </c>
      <c r="E199" s="260" t="s">
        <v>360</v>
      </c>
      <c r="F199" s="9"/>
      <c r="G199" s="16"/>
    </row>
    <row r="200" spans="1:7" ht="25.5" x14ac:dyDescent="0.2">
      <c r="A200" s="259">
        <v>7130810193</v>
      </c>
      <c r="B200" s="258" t="s">
        <v>361</v>
      </c>
      <c r="C200" s="274" t="s">
        <v>351</v>
      </c>
      <c r="D200" s="255">
        <v>403.7</v>
      </c>
      <c r="E200" s="258" t="s">
        <v>362</v>
      </c>
      <c r="F200" s="9"/>
      <c r="G200" s="16"/>
    </row>
    <row r="201" spans="1:7" ht="25.5" x14ac:dyDescent="0.2">
      <c r="A201" s="259">
        <v>7130810201</v>
      </c>
      <c r="B201" s="258" t="s">
        <v>363</v>
      </c>
      <c r="C201" s="274" t="s">
        <v>351</v>
      </c>
      <c r="D201" s="255">
        <v>429.6</v>
      </c>
      <c r="E201" s="258" t="s">
        <v>364</v>
      </c>
      <c r="F201" s="9"/>
      <c r="G201" s="16"/>
    </row>
    <row r="202" spans="1:7" ht="25.5" x14ac:dyDescent="0.2">
      <c r="A202" s="259">
        <v>7130810216</v>
      </c>
      <c r="B202" s="258" t="s">
        <v>365</v>
      </c>
      <c r="C202" s="274" t="s">
        <v>351</v>
      </c>
      <c r="D202" s="255">
        <v>429.6</v>
      </c>
      <c r="E202" s="258" t="s">
        <v>366</v>
      </c>
      <c r="F202" s="9"/>
      <c r="G202" s="16"/>
    </row>
    <row r="203" spans="1:7" ht="25.5" x14ac:dyDescent="0.2">
      <c r="A203" s="259">
        <v>7130810251</v>
      </c>
      <c r="B203" s="258" t="s">
        <v>367</v>
      </c>
      <c r="C203" s="274" t="s">
        <v>351</v>
      </c>
      <c r="D203" s="255">
        <v>429.6</v>
      </c>
      <c r="E203" s="258" t="s">
        <v>368</v>
      </c>
      <c r="F203" s="9"/>
      <c r="G203" s="16"/>
    </row>
    <row r="204" spans="1:7" ht="17.25" customHeight="1" x14ac:dyDescent="0.2">
      <c r="A204" s="259">
        <v>7130810361</v>
      </c>
      <c r="B204" s="258" t="s">
        <v>369</v>
      </c>
      <c r="C204" s="274" t="s">
        <v>351</v>
      </c>
      <c r="D204" s="255">
        <v>429.6</v>
      </c>
      <c r="E204" s="260" t="s">
        <v>370</v>
      </c>
      <c r="F204" s="9"/>
      <c r="G204" s="16"/>
    </row>
    <row r="205" spans="1:7" ht="17.25" customHeight="1" x14ac:dyDescent="0.2">
      <c r="A205" s="259">
        <v>7130810413</v>
      </c>
      <c r="B205" s="258" t="s">
        <v>371</v>
      </c>
      <c r="C205" s="274" t="s">
        <v>197</v>
      </c>
      <c r="D205" s="255">
        <v>768.48</v>
      </c>
      <c r="E205" s="260" t="s">
        <v>372</v>
      </c>
      <c r="F205" s="9"/>
      <c r="G205" s="16"/>
    </row>
    <row r="206" spans="1:7" ht="27" customHeight="1" x14ac:dyDescent="0.2">
      <c r="A206" s="259">
        <v>7130810441</v>
      </c>
      <c r="B206" s="258" t="s">
        <v>373</v>
      </c>
      <c r="C206" s="274" t="s">
        <v>197</v>
      </c>
      <c r="D206" s="255">
        <v>915.23</v>
      </c>
      <c r="E206" s="258" t="s">
        <v>374</v>
      </c>
      <c r="F206" s="9"/>
      <c r="G206" s="16"/>
    </row>
    <row r="207" spans="1:7" ht="17.25" customHeight="1" x14ac:dyDescent="0.2">
      <c r="A207" s="259">
        <v>7130810461</v>
      </c>
      <c r="B207" s="258" t="s">
        <v>375</v>
      </c>
      <c r="C207" s="274" t="s">
        <v>197</v>
      </c>
      <c r="D207" s="255">
        <v>1061.96</v>
      </c>
      <c r="E207" s="260" t="s">
        <v>376</v>
      </c>
      <c r="F207" s="9"/>
      <c r="G207" s="16"/>
    </row>
    <row r="208" spans="1:7" ht="17.25" customHeight="1" x14ac:dyDescent="0.2">
      <c r="A208" s="259">
        <v>7130810495</v>
      </c>
      <c r="B208" s="258" t="s">
        <v>377</v>
      </c>
      <c r="C208" s="274" t="s">
        <v>197</v>
      </c>
      <c r="D208" s="255">
        <v>1303.19</v>
      </c>
      <c r="E208" s="260" t="s">
        <v>378</v>
      </c>
      <c r="F208" s="9"/>
      <c r="G208" s="16"/>
    </row>
    <row r="209" spans="1:8" ht="25.5" x14ac:dyDescent="0.2">
      <c r="A209" s="259">
        <v>7130810509</v>
      </c>
      <c r="B209" s="258" t="s">
        <v>379</v>
      </c>
      <c r="C209" s="274" t="s">
        <v>197</v>
      </c>
      <c r="D209" s="255">
        <v>2065.4699999999998</v>
      </c>
      <c r="E209" s="258" t="s">
        <v>380</v>
      </c>
      <c r="F209" s="9"/>
      <c r="G209" s="16"/>
    </row>
    <row r="210" spans="1:8" ht="17.25" customHeight="1" x14ac:dyDescent="0.2">
      <c r="A210" s="259">
        <v>7130810511</v>
      </c>
      <c r="B210" s="258" t="s">
        <v>381</v>
      </c>
      <c r="C210" s="274" t="s">
        <v>73</v>
      </c>
      <c r="D210" s="255">
        <v>3090.12</v>
      </c>
      <c r="E210" s="260" t="s">
        <v>382</v>
      </c>
      <c r="F210" s="9"/>
      <c r="G210" s="16"/>
    </row>
    <row r="211" spans="1:8" ht="26.25" customHeight="1" x14ac:dyDescent="0.2">
      <c r="A211" s="259">
        <v>7130810512</v>
      </c>
      <c r="B211" s="258" t="s">
        <v>383</v>
      </c>
      <c r="C211" s="274" t="s">
        <v>73</v>
      </c>
      <c r="D211" s="255">
        <v>4899.42</v>
      </c>
      <c r="E211" s="258" t="s">
        <v>384</v>
      </c>
      <c r="F211" s="9"/>
      <c r="G211" s="16"/>
    </row>
    <row r="212" spans="1:8" ht="25.5" x14ac:dyDescent="0.2">
      <c r="A212" s="259">
        <v>7130810512</v>
      </c>
      <c r="B212" s="258" t="s">
        <v>385</v>
      </c>
      <c r="C212" s="274" t="s">
        <v>73</v>
      </c>
      <c r="D212" s="255">
        <v>3558.92</v>
      </c>
      <c r="E212" s="258" t="s">
        <v>384</v>
      </c>
      <c r="F212" s="9"/>
      <c r="G212" s="16"/>
    </row>
    <row r="213" spans="1:8" ht="25.5" x14ac:dyDescent="0.2">
      <c r="A213" s="259">
        <v>7130810512</v>
      </c>
      <c r="B213" s="258" t="s">
        <v>386</v>
      </c>
      <c r="C213" s="274" t="s">
        <v>73</v>
      </c>
      <c r="D213" s="255">
        <v>5001.3999999999996</v>
      </c>
      <c r="E213" s="258" t="s">
        <v>384</v>
      </c>
      <c r="F213" s="9"/>
      <c r="G213" s="16"/>
    </row>
    <row r="214" spans="1:8" ht="25.5" x14ac:dyDescent="0.2">
      <c r="A214" s="259">
        <v>7130810517</v>
      </c>
      <c r="B214" s="258" t="s">
        <v>387</v>
      </c>
      <c r="C214" s="274" t="s">
        <v>73</v>
      </c>
      <c r="D214" s="255">
        <v>5654.24</v>
      </c>
      <c r="E214" s="258" t="s">
        <v>388</v>
      </c>
      <c r="F214" s="9"/>
      <c r="G214" s="16"/>
    </row>
    <row r="215" spans="1:8" ht="17.25" customHeight="1" x14ac:dyDescent="0.2">
      <c r="A215" s="259">
        <v>7130810595</v>
      </c>
      <c r="B215" s="258" t="s">
        <v>389</v>
      </c>
      <c r="C215" s="274" t="s">
        <v>197</v>
      </c>
      <c r="D215" s="255">
        <v>2899.86</v>
      </c>
      <c r="E215" s="260" t="s">
        <v>390</v>
      </c>
      <c r="F215" s="9"/>
      <c r="G215" s="16"/>
    </row>
    <row r="216" spans="1:8" ht="26.25" customHeight="1" x14ac:dyDescent="0.2">
      <c r="A216" s="259">
        <v>7130810608</v>
      </c>
      <c r="B216" s="258" t="s">
        <v>391</v>
      </c>
      <c r="C216" s="274" t="s">
        <v>73</v>
      </c>
      <c r="D216" s="255">
        <v>6686.35</v>
      </c>
      <c r="E216" s="258" t="s">
        <v>392</v>
      </c>
      <c r="F216" s="9"/>
      <c r="G216" s="16"/>
    </row>
    <row r="217" spans="1:8" ht="17.25" customHeight="1" x14ac:dyDescent="0.2">
      <c r="A217" s="259">
        <v>7130810624</v>
      </c>
      <c r="B217" s="258" t="s">
        <v>393</v>
      </c>
      <c r="C217" s="274" t="s">
        <v>197</v>
      </c>
      <c r="D217" s="255">
        <v>118.53</v>
      </c>
      <c r="E217" s="260" t="s">
        <v>394</v>
      </c>
      <c r="F217" s="9"/>
      <c r="G217" s="16"/>
    </row>
    <row r="218" spans="1:8" ht="17.25" customHeight="1" x14ac:dyDescent="0.2">
      <c r="A218" s="259">
        <v>7130810676</v>
      </c>
      <c r="B218" s="258" t="s">
        <v>395</v>
      </c>
      <c r="C218" s="274" t="s">
        <v>197</v>
      </c>
      <c r="D218" s="255">
        <v>482.48</v>
      </c>
      <c r="E218" s="260" t="s">
        <v>396</v>
      </c>
      <c r="F218" s="9"/>
      <c r="G218" s="16"/>
    </row>
    <row r="219" spans="1:8" ht="25.5" x14ac:dyDescent="0.2">
      <c r="A219" s="259">
        <v>7130810679</v>
      </c>
      <c r="B219" s="258" t="s">
        <v>397</v>
      </c>
      <c r="C219" s="274" t="s">
        <v>197</v>
      </c>
      <c r="D219" s="255">
        <v>365.59</v>
      </c>
      <c r="E219" s="260" t="s">
        <v>398</v>
      </c>
      <c r="F219" s="9"/>
      <c r="G219" s="16"/>
    </row>
    <row r="220" spans="1:8" ht="25.5" x14ac:dyDescent="0.2">
      <c r="A220" s="259">
        <v>7130810681</v>
      </c>
      <c r="B220" s="258" t="s">
        <v>399</v>
      </c>
      <c r="C220" s="274" t="s">
        <v>73</v>
      </c>
      <c r="D220" s="255">
        <v>4012.81</v>
      </c>
      <c r="E220" s="260" t="s">
        <v>400</v>
      </c>
      <c r="F220" s="9"/>
      <c r="G220" s="16"/>
    </row>
    <row r="221" spans="1:8" ht="18" customHeight="1" x14ac:dyDescent="0.2">
      <c r="A221" s="259">
        <v>7130810684</v>
      </c>
      <c r="B221" s="258" t="s">
        <v>401</v>
      </c>
      <c r="C221" s="274" t="s">
        <v>197</v>
      </c>
      <c r="D221" s="255">
        <v>10516.35</v>
      </c>
      <c r="E221" s="260" t="s">
        <v>402</v>
      </c>
      <c r="F221" s="9"/>
      <c r="G221" s="16"/>
    </row>
    <row r="222" spans="1:8" ht="18" customHeight="1" x14ac:dyDescent="0.2">
      <c r="A222" s="259">
        <v>7130810692</v>
      </c>
      <c r="B222" s="258" t="s">
        <v>403</v>
      </c>
      <c r="C222" s="274" t="s">
        <v>351</v>
      </c>
      <c r="D222" s="255">
        <v>447.87</v>
      </c>
      <c r="E222" s="260" t="s">
        <v>404</v>
      </c>
      <c r="F222" s="9"/>
      <c r="G222" s="29"/>
      <c r="H222" s="4"/>
    </row>
    <row r="223" spans="1:8" ht="25.5" x14ac:dyDescent="0.2">
      <c r="A223" s="257">
        <v>7130820008</v>
      </c>
      <c r="B223" s="258" t="s">
        <v>405</v>
      </c>
      <c r="C223" s="255" t="s">
        <v>20</v>
      </c>
      <c r="D223" s="255">
        <v>148.62</v>
      </c>
      <c r="E223" s="258" t="s">
        <v>406</v>
      </c>
      <c r="F223" s="9"/>
      <c r="G223" s="15"/>
    </row>
    <row r="224" spans="1:8" ht="25.5" x14ac:dyDescent="0.2">
      <c r="A224" s="259">
        <v>7130820009</v>
      </c>
      <c r="B224" s="258" t="s">
        <v>407</v>
      </c>
      <c r="C224" s="255" t="s">
        <v>20</v>
      </c>
      <c r="D224" s="255">
        <v>333.95</v>
      </c>
      <c r="E224" s="258" t="s">
        <v>408</v>
      </c>
      <c r="F224" s="9"/>
      <c r="G224" s="16"/>
    </row>
    <row r="225" spans="1:7" ht="25.5" x14ac:dyDescent="0.2">
      <c r="A225" s="257">
        <v>7130820010</v>
      </c>
      <c r="B225" s="258" t="s">
        <v>409</v>
      </c>
      <c r="C225" s="255" t="s">
        <v>20</v>
      </c>
      <c r="D225" s="255">
        <v>126.83</v>
      </c>
      <c r="E225" s="258" t="s">
        <v>410</v>
      </c>
      <c r="F225" s="9"/>
      <c r="G225" s="15"/>
    </row>
    <row r="226" spans="1:7" ht="25.5" x14ac:dyDescent="0.2">
      <c r="A226" s="259">
        <v>7130820011</v>
      </c>
      <c r="B226" s="258" t="s">
        <v>411</v>
      </c>
      <c r="C226" s="255" t="s">
        <v>20</v>
      </c>
      <c r="D226" s="255">
        <v>204.36</v>
      </c>
      <c r="E226" s="258" t="s">
        <v>412</v>
      </c>
      <c r="F226" s="9"/>
    </row>
    <row r="227" spans="1:7" ht="16.5" customHeight="1" x14ac:dyDescent="0.2">
      <c r="A227" s="261">
        <v>7130820018</v>
      </c>
      <c r="B227" s="253" t="s">
        <v>413</v>
      </c>
      <c r="C227" s="254" t="s">
        <v>351</v>
      </c>
      <c r="D227" s="255">
        <v>4.63</v>
      </c>
      <c r="E227" s="260" t="s">
        <v>414</v>
      </c>
      <c r="F227" s="9"/>
      <c r="G227" s="16"/>
    </row>
    <row r="228" spans="1:7" ht="16.5" customHeight="1" x14ac:dyDescent="0.2">
      <c r="A228" s="252">
        <v>7130820026</v>
      </c>
      <c r="B228" s="253" t="s">
        <v>415</v>
      </c>
      <c r="C228" s="254" t="s">
        <v>14</v>
      </c>
      <c r="D228" s="255">
        <v>504.19</v>
      </c>
      <c r="E228" s="260" t="s">
        <v>416</v>
      </c>
      <c r="F228" s="9"/>
      <c r="G228" s="16"/>
    </row>
    <row r="229" spans="1:7" ht="16.5" customHeight="1" x14ac:dyDescent="0.2">
      <c r="A229" s="252">
        <v>7130820027</v>
      </c>
      <c r="B229" s="253" t="s">
        <v>417</v>
      </c>
      <c r="C229" s="254" t="s">
        <v>14</v>
      </c>
      <c r="D229" s="255">
        <v>2061.9</v>
      </c>
      <c r="E229" s="260" t="s">
        <v>418</v>
      </c>
      <c r="F229" s="9"/>
      <c r="G229" s="16"/>
    </row>
    <row r="230" spans="1:7" ht="16.5" customHeight="1" x14ac:dyDescent="0.2">
      <c r="A230" s="273">
        <v>7130820029</v>
      </c>
      <c r="B230" s="267" t="s">
        <v>164</v>
      </c>
      <c r="C230" s="259" t="s">
        <v>20</v>
      </c>
      <c r="D230" s="255">
        <v>39.450000000000003</v>
      </c>
      <c r="E230" s="260"/>
      <c r="F230" s="9"/>
      <c r="G230" s="16"/>
    </row>
    <row r="231" spans="1:7" ht="16.5" customHeight="1" x14ac:dyDescent="0.2">
      <c r="A231" s="261">
        <v>7130820030</v>
      </c>
      <c r="B231" s="253" t="s">
        <v>419</v>
      </c>
      <c r="C231" s="254" t="s">
        <v>20</v>
      </c>
      <c r="D231" s="255">
        <v>259.26</v>
      </c>
      <c r="E231" s="260" t="s">
        <v>420</v>
      </c>
      <c r="F231" s="9"/>
      <c r="G231" s="15"/>
    </row>
    <row r="232" spans="1:7" ht="17.25" customHeight="1" x14ac:dyDescent="0.2">
      <c r="A232" s="261">
        <v>7130820071</v>
      </c>
      <c r="B232" s="253" t="s">
        <v>421</v>
      </c>
      <c r="C232" s="254" t="s">
        <v>20</v>
      </c>
      <c r="D232" s="255">
        <v>50.87</v>
      </c>
      <c r="E232" s="260" t="s">
        <v>422</v>
      </c>
      <c r="F232" s="9"/>
      <c r="G232" s="15"/>
    </row>
    <row r="233" spans="1:7" ht="17.25" customHeight="1" x14ac:dyDescent="0.2">
      <c r="A233" s="261">
        <v>7130820075</v>
      </c>
      <c r="B233" s="253" t="s">
        <v>423</v>
      </c>
      <c r="C233" s="254" t="s">
        <v>20</v>
      </c>
      <c r="D233" s="255">
        <v>256.01</v>
      </c>
      <c r="E233" s="260" t="s">
        <v>424</v>
      </c>
      <c r="F233" s="9"/>
      <c r="G233" s="16"/>
    </row>
    <row r="234" spans="1:7" ht="25.5" x14ac:dyDescent="0.2">
      <c r="A234" s="261">
        <v>7130820101</v>
      </c>
      <c r="B234" s="253" t="s">
        <v>425</v>
      </c>
      <c r="C234" s="254" t="s">
        <v>20</v>
      </c>
      <c r="D234" s="255">
        <v>12.94</v>
      </c>
      <c r="E234" s="258" t="s">
        <v>426</v>
      </c>
      <c r="F234" s="9"/>
      <c r="G234" s="16"/>
    </row>
    <row r="235" spans="1:7" ht="25.5" x14ac:dyDescent="0.2">
      <c r="A235" s="261">
        <v>7130820106</v>
      </c>
      <c r="B235" s="253" t="s">
        <v>427</v>
      </c>
      <c r="C235" s="254" t="s">
        <v>20</v>
      </c>
      <c r="D235" s="255">
        <v>14.27</v>
      </c>
      <c r="E235" s="258" t="s">
        <v>428</v>
      </c>
      <c r="F235" s="9"/>
      <c r="G235" s="16"/>
    </row>
    <row r="236" spans="1:7" ht="18" customHeight="1" x14ac:dyDescent="0.2">
      <c r="A236" s="261">
        <v>7130820117</v>
      </c>
      <c r="B236" s="253" t="s">
        <v>429</v>
      </c>
      <c r="C236" s="254" t="s">
        <v>20</v>
      </c>
      <c r="D236" s="255">
        <v>12.33</v>
      </c>
      <c r="E236" s="260" t="s">
        <v>430</v>
      </c>
      <c r="F236" s="9"/>
      <c r="G236" s="16"/>
    </row>
    <row r="237" spans="1:7" ht="18" customHeight="1" x14ac:dyDescent="0.2">
      <c r="A237" s="261">
        <v>7130820155</v>
      </c>
      <c r="B237" s="253" t="s">
        <v>431</v>
      </c>
      <c r="C237" s="254" t="s">
        <v>20</v>
      </c>
      <c r="D237" s="255">
        <v>87.49</v>
      </c>
      <c r="E237" s="260" t="s">
        <v>432</v>
      </c>
      <c r="F237" s="9"/>
      <c r="G237" s="16"/>
    </row>
    <row r="238" spans="1:7" ht="18" customHeight="1" x14ac:dyDescent="0.2">
      <c r="A238" s="261">
        <v>7130820158</v>
      </c>
      <c r="B238" s="253" t="s">
        <v>433</v>
      </c>
      <c r="C238" s="254" t="s">
        <v>20</v>
      </c>
      <c r="D238" s="255">
        <v>291.13</v>
      </c>
      <c r="E238" s="260" t="s">
        <v>434</v>
      </c>
      <c r="F238" s="9"/>
      <c r="G238" s="16"/>
    </row>
    <row r="239" spans="1:7" ht="18" customHeight="1" x14ac:dyDescent="0.2">
      <c r="A239" s="261">
        <v>7130820201</v>
      </c>
      <c r="B239" s="253" t="s">
        <v>435</v>
      </c>
      <c r="C239" s="254" t="s">
        <v>20</v>
      </c>
      <c r="D239" s="255">
        <v>46.76</v>
      </c>
      <c r="E239" s="260" t="s">
        <v>436</v>
      </c>
      <c r="F239" s="9"/>
      <c r="G239" s="16"/>
    </row>
    <row r="240" spans="1:7" ht="27.75" customHeight="1" x14ac:dyDescent="0.2">
      <c r="A240" s="261">
        <v>7130820206</v>
      </c>
      <c r="B240" s="253" t="s">
        <v>437</v>
      </c>
      <c r="C240" s="254" t="s">
        <v>20</v>
      </c>
      <c r="D240" s="255">
        <v>43.8</v>
      </c>
      <c r="E240" s="258" t="s">
        <v>438</v>
      </c>
      <c r="F240" s="9"/>
      <c r="G240" s="16"/>
    </row>
    <row r="241" spans="1:7" ht="27.75" customHeight="1" x14ac:dyDescent="0.2">
      <c r="A241" s="261">
        <v>7130820216</v>
      </c>
      <c r="B241" s="253" t="s">
        <v>439</v>
      </c>
      <c r="C241" s="254" t="s">
        <v>20</v>
      </c>
      <c r="D241" s="255">
        <v>49.86</v>
      </c>
      <c r="E241" s="258" t="s">
        <v>440</v>
      </c>
      <c r="F241" s="9"/>
      <c r="G241" s="16"/>
    </row>
    <row r="242" spans="1:7" ht="18" customHeight="1" x14ac:dyDescent="0.2">
      <c r="A242" s="261">
        <v>7130820241</v>
      </c>
      <c r="B242" s="253" t="s">
        <v>441</v>
      </c>
      <c r="C242" s="254" t="s">
        <v>20</v>
      </c>
      <c r="D242" s="255">
        <v>146.74</v>
      </c>
      <c r="E242" s="260" t="s">
        <v>442</v>
      </c>
      <c r="F242" s="9"/>
      <c r="G242" s="16"/>
    </row>
    <row r="243" spans="1:7" ht="18" customHeight="1" x14ac:dyDescent="0.2">
      <c r="A243" s="261">
        <v>7130820248</v>
      </c>
      <c r="B243" s="253" t="s">
        <v>443</v>
      </c>
      <c r="C243" s="254" t="s">
        <v>20</v>
      </c>
      <c r="D243" s="255">
        <v>304.86</v>
      </c>
      <c r="E243" s="260" t="s">
        <v>444</v>
      </c>
      <c r="F243" s="9"/>
      <c r="G243" s="16"/>
    </row>
    <row r="244" spans="1:7" ht="28.5" customHeight="1" x14ac:dyDescent="0.2">
      <c r="A244" s="292">
        <v>7130820312</v>
      </c>
      <c r="B244" s="253" t="s">
        <v>445</v>
      </c>
      <c r="C244" s="254" t="s">
        <v>73</v>
      </c>
      <c r="D244" s="255">
        <v>2612.2399999999998</v>
      </c>
      <c r="E244" s="258" t="s">
        <v>446</v>
      </c>
      <c r="F244" s="9"/>
      <c r="G244" s="16"/>
    </row>
    <row r="245" spans="1:7" ht="21" customHeight="1" x14ac:dyDescent="0.2">
      <c r="A245" s="261">
        <v>7130830006</v>
      </c>
      <c r="B245" s="253" t="s">
        <v>447</v>
      </c>
      <c r="C245" s="254" t="s">
        <v>271</v>
      </c>
      <c r="D245" s="255">
        <v>204.16</v>
      </c>
      <c r="E245" s="260" t="s">
        <v>448</v>
      </c>
      <c r="F245" s="9"/>
      <c r="G245" s="16"/>
    </row>
    <row r="246" spans="1:7" ht="29.25" customHeight="1" x14ac:dyDescent="0.2">
      <c r="A246" s="261">
        <v>7130830025</v>
      </c>
      <c r="B246" s="253" t="s">
        <v>449</v>
      </c>
      <c r="C246" s="254" t="s">
        <v>450</v>
      </c>
      <c r="D246" s="255"/>
      <c r="E246" s="260" t="s">
        <v>451</v>
      </c>
      <c r="F246" s="9"/>
      <c r="G246" s="20" t="s">
        <v>63</v>
      </c>
    </row>
    <row r="247" spans="1:7" ht="28.5" customHeight="1" x14ac:dyDescent="0.2">
      <c r="A247" s="261">
        <v>7130830026</v>
      </c>
      <c r="B247" s="253" t="s">
        <v>452</v>
      </c>
      <c r="C247" s="254" t="s">
        <v>450</v>
      </c>
      <c r="D247" s="255"/>
      <c r="E247" s="260" t="s">
        <v>453</v>
      </c>
      <c r="F247" s="9"/>
      <c r="G247" s="20" t="s">
        <v>63</v>
      </c>
    </row>
    <row r="248" spans="1:7" ht="30" customHeight="1" x14ac:dyDescent="0.2">
      <c r="A248" s="261">
        <v>7130830027</v>
      </c>
      <c r="B248" s="253" t="s">
        <v>454</v>
      </c>
      <c r="C248" s="254" t="s">
        <v>450</v>
      </c>
      <c r="D248" s="255"/>
      <c r="E248" s="260" t="s">
        <v>455</v>
      </c>
      <c r="F248" s="9"/>
      <c r="G248" s="20" t="s">
        <v>63</v>
      </c>
    </row>
    <row r="249" spans="1:7" ht="27" customHeight="1" x14ac:dyDescent="0.2">
      <c r="A249" s="261">
        <v>7130830028</v>
      </c>
      <c r="B249" s="253" t="s">
        <v>456</v>
      </c>
      <c r="C249" s="254" t="s">
        <v>450</v>
      </c>
      <c r="D249" s="255"/>
      <c r="E249" s="260" t="s">
        <v>457</v>
      </c>
      <c r="F249" s="9"/>
      <c r="G249" s="20" t="s">
        <v>63</v>
      </c>
    </row>
    <row r="250" spans="1:7" ht="27.75" customHeight="1" x14ac:dyDescent="0.2">
      <c r="A250" s="254">
        <v>7130830050</v>
      </c>
      <c r="B250" s="253" t="s">
        <v>458</v>
      </c>
      <c r="C250" s="254" t="s">
        <v>20</v>
      </c>
      <c r="D250" s="255">
        <v>47.47</v>
      </c>
      <c r="E250" s="258" t="s">
        <v>459</v>
      </c>
      <c r="F250" s="9"/>
      <c r="G250" s="16"/>
    </row>
    <row r="251" spans="1:7" ht="25.5" x14ac:dyDescent="0.2">
      <c r="A251" s="252">
        <v>7130830051</v>
      </c>
      <c r="B251" s="253" t="s">
        <v>460</v>
      </c>
      <c r="C251" s="254" t="s">
        <v>20</v>
      </c>
      <c r="D251" s="255">
        <v>185.27</v>
      </c>
      <c r="E251" s="258" t="s">
        <v>461</v>
      </c>
      <c r="F251" s="9"/>
      <c r="G251" s="16"/>
    </row>
    <row r="252" spans="1:7" ht="18.75" customHeight="1" x14ac:dyDescent="0.2">
      <c r="A252" s="262">
        <v>7130830052</v>
      </c>
      <c r="B252" s="253" t="s">
        <v>462</v>
      </c>
      <c r="C252" s="254" t="s">
        <v>20</v>
      </c>
      <c r="D252" s="255">
        <v>915.52</v>
      </c>
      <c r="E252" s="260"/>
      <c r="F252" s="9"/>
      <c r="G252" s="16"/>
    </row>
    <row r="253" spans="1:7" ht="29.25" customHeight="1" x14ac:dyDescent="0.2">
      <c r="A253" s="254">
        <v>7130830053</v>
      </c>
      <c r="B253" s="253" t="s">
        <v>463</v>
      </c>
      <c r="C253" s="254" t="s">
        <v>450</v>
      </c>
      <c r="D253" s="255">
        <v>21365.759999999998</v>
      </c>
      <c r="E253" s="258" t="s">
        <v>464</v>
      </c>
      <c r="F253" s="10" t="s">
        <v>31</v>
      </c>
      <c r="G253" s="15"/>
    </row>
    <row r="254" spans="1:7" ht="18.75" customHeight="1" x14ac:dyDescent="0.2">
      <c r="A254" s="262">
        <v>7130830054</v>
      </c>
      <c r="B254" s="253" t="s">
        <v>465</v>
      </c>
      <c r="C254" s="254" t="s">
        <v>20</v>
      </c>
      <c r="D254" s="255">
        <v>534.66</v>
      </c>
      <c r="E254" s="260"/>
      <c r="F254" s="9"/>
      <c r="G254" s="16"/>
    </row>
    <row r="255" spans="1:7" ht="30" customHeight="1" x14ac:dyDescent="0.2">
      <c r="A255" s="254">
        <v>7130830055</v>
      </c>
      <c r="B255" s="253" t="s">
        <v>466</v>
      </c>
      <c r="C255" s="254" t="s">
        <v>450</v>
      </c>
      <c r="D255" s="255">
        <v>28975.22</v>
      </c>
      <c r="E255" s="258" t="s">
        <v>467</v>
      </c>
      <c r="F255" s="10" t="s">
        <v>31</v>
      </c>
      <c r="G255" s="15"/>
    </row>
    <row r="256" spans="1:7" ht="18.75" customHeight="1" x14ac:dyDescent="0.2">
      <c r="A256" s="262">
        <v>7130830056</v>
      </c>
      <c r="B256" s="253" t="s">
        <v>468</v>
      </c>
      <c r="C256" s="254" t="s">
        <v>20</v>
      </c>
      <c r="D256" s="255">
        <v>534.66</v>
      </c>
      <c r="E256" s="260"/>
      <c r="F256" s="9"/>
      <c r="G256" s="16"/>
    </row>
    <row r="257" spans="1:7" ht="29.25" customHeight="1" x14ac:dyDescent="0.2">
      <c r="A257" s="261">
        <v>7130830057</v>
      </c>
      <c r="B257" s="253" t="s">
        <v>469</v>
      </c>
      <c r="C257" s="254" t="s">
        <v>450</v>
      </c>
      <c r="D257" s="255">
        <v>48334.48</v>
      </c>
      <c r="E257" s="258" t="s">
        <v>470</v>
      </c>
      <c r="F257" s="10" t="s">
        <v>31</v>
      </c>
      <c r="G257" s="15"/>
    </row>
    <row r="258" spans="1:7" ht="28.5" customHeight="1" x14ac:dyDescent="0.2">
      <c r="A258" s="262">
        <v>7130830058</v>
      </c>
      <c r="B258" s="253" t="s">
        <v>471</v>
      </c>
      <c r="C258" s="254" t="s">
        <v>20</v>
      </c>
      <c r="D258" s="255">
        <v>271.8</v>
      </c>
      <c r="E258" s="272"/>
      <c r="F258" s="17"/>
      <c r="G258" s="16"/>
    </row>
    <row r="259" spans="1:7" ht="28.5" customHeight="1" x14ac:dyDescent="0.2">
      <c r="A259" s="261">
        <v>7130830060</v>
      </c>
      <c r="B259" s="253" t="s">
        <v>456</v>
      </c>
      <c r="C259" s="254" t="s">
        <v>450</v>
      </c>
      <c r="D259" s="255">
        <v>76323.320000000007</v>
      </c>
      <c r="E259" s="258" t="s">
        <v>472</v>
      </c>
      <c r="F259" s="10" t="s">
        <v>31</v>
      </c>
      <c r="G259" s="15"/>
    </row>
    <row r="260" spans="1:7" ht="27" customHeight="1" x14ac:dyDescent="0.2">
      <c r="A260" s="261">
        <v>7130830063</v>
      </c>
      <c r="B260" s="253" t="s">
        <v>473</v>
      </c>
      <c r="C260" s="254" t="s">
        <v>450</v>
      </c>
      <c r="D260" s="255">
        <v>95458.44</v>
      </c>
      <c r="E260" s="258" t="s">
        <v>474</v>
      </c>
      <c r="F260" s="10" t="s">
        <v>31</v>
      </c>
      <c r="G260" s="15"/>
    </row>
    <row r="261" spans="1:7" ht="28.5" customHeight="1" x14ac:dyDescent="0.2">
      <c r="A261" s="254">
        <v>7130830070</v>
      </c>
      <c r="B261" s="253" t="s">
        <v>475</v>
      </c>
      <c r="C261" s="254" t="s">
        <v>450</v>
      </c>
      <c r="D261" s="255">
        <v>223123.58</v>
      </c>
      <c r="E261" s="258" t="s">
        <v>476</v>
      </c>
      <c r="F261" s="10" t="s">
        <v>31</v>
      </c>
      <c r="G261" s="15"/>
    </row>
    <row r="262" spans="1:7" ht="28.5" customHeight="1" x14ac:dyDescent="0.2">
      <c r="A262" s="261">
        <v>7130830084</v>
      </c>
      <c r="B262" s="253" t="s">
        <v>473</v>
      </c>
      <c r="C262" s="254" t="s">
        <v>450</v>
      </c>
      <c r="D262" s="255"/>
      <c r="E262" s="260" t="s">
        <v>477</v>
      </c>
      <c r="F262" s="9"/>
      <c r="G262" s="20" t="s">
        <v>63</v>
      </c>
    </row>
    <row r="263" spans="1:7" ht="28.5" customHeight="1" x14ac:dyDescent="0.2">
      <c r="A263" s="261">
        <v>7130830585</v>
      </c>
      <c r="B263" s="253" t="s">
        <v>478</v>
      </c>
      <c r="C263" s="254" t="s">
        <v>20</v>
      </c>
      <c r="D263" s="255">
        <v>350.63</v>
      </c>
      <c r="E263" s="258" t="s">
        <v>479</v>
      </c>
      <c r="F263" s="9"/>
      <c r="G263" s="16"/>
    </row>
    <row r="264" spans="1:7" ht="26.25" customHeight="1" x14ac:dyDescent="0.2">
      <c r="A264" s="261">
        <v>7130830586</v>
      </c>
      <c r="B264" s="253" t="s">
        <v>480</v>
      </c>
      <c r="C264" s="254" t="s">
        <v>20</v>
      </c>
      <c r="D264" s="255">
        <v>280.2</v>
      </c>
      <c r="E264" s="258" t="s">
        <v>481</v>
      </c>
      <c r="F264" s="9"/>
      <c r="G264" s="16"/>
    </row>
    <row r="265" spans="1:7" ht="27" customHeight="1" x14ac:dyDescent="0.2">
      <c r="A265" s="252">
        <v>7130830586</v>
      </c>
      <c r="B265" s="253" t="s">
        <v>482</v>
      </c>
      <c r="C265" s="254" t="s">
        <v>20</v>
      </c>
      <c r="D265" s="255">
        <v>410.35</v>
      </c>
      <c r="E265" s="258" t="s">
        <v>481</v>
      </c>
      <c r="F265" s="9"/>
      <c r="G265" s="16"/>
    </row>
    <row r="266" spans="1:7" ht="28.5" customHeight="1" x14ac:dyDescent="0.2">
      <c r="A266" s="261">
        <v>7130830603</v>
      </c>
      <c r="B266" s="253" t="s">
        <v>483</v>
      </c>
      <c r="C266" s="254" t="s">
        <v>20</v>
      </c>
      <c r="D266" s="255">
        <v>398.75</v>
      </c>
      <c r="E266" s="258" t="s">
        <v>484</v>
      </c>
      <c r="F266" s="9"/>
      <c r="G266" s="16"/>
    </row>
    <row r="267" spans="1:7" ht="27.75" customHeight="1" x14ac:dyDescent="0.2">
      <c r="A267" s="261">
        <v>7130830854</v>
      </c>
      <c r="B267" s="253" t="s">
        <v>485</v>
      </c>
      <c r="C267" s="254" t="s">
        <v>20</v>
      </c>
      <c r="D267" s="255">
        <v>38.28</v>
      </c>
      <c r="E267" s="258" t="s">
        <v>486</v>
      </c>
      <c r="F267" s="9"/>
      <c r="G267" s="16"/>
    </row>
    <row r="268" spans="1:7" ht="27" customHeight="1" x14ac:dyDescent="0.2">
      <c r="A268" s="254">
        <v>7130830971</v>
      </c>
      <c r="B268" s="293" t="s">
        <v>487</v>
      </c>
      <c r="C268" s="254" t="s">
        <v>20</v>
      </c>
      <c r="D268" s="255">
        <v>286.33</v>
      </c>
      <c r="E268" s="258" t="s">
        <v>488</v>
      </c>
      <c r="F268" s="9"/>
      <c r="G268" s="16"/>
    </row>
    <row r="269" spans="1:7" ht="27.75" customHeight="1" x14ac:dyDescent="0.2">
      <c r="A269" s="261">
        <v>7130840021</v>
      </c>
      <c r="B269" s="253" t="s">
        <v>1365</v>
      </c>
      <c r="C269" s="254" t="s">
        <v>20</v>
      </c>
      <c r="D269" s="255">
        <v>3233.2</v>
      </c>
      <c r="E269" s="258" t="s">
        <v>489</v>
      </c>
      <c r="F269" s="9"/>
      <c r="G269" s="31"/>
    </row>
    <row r="270" spans="1:7" ht="28.5" customHeight="1" x14ac:dyDescent="0.2">
      <c r="A270" s="261">
        <v>7130840029</v>
      </c>
      <c r="B270" s="253" t="s">
        <v>490</v>
      </c>
      <c r="C270" s="254" t="s">
        <v>20</v>
      </c>
      <c r="D270" s="255">
        <v>348.68</v>
      </c>
      <c r="E270" s="258" t="s">
        <v>491</v>
      </c>
      <c r="F270" s="9"/>
      <c r="G270" s="32"/>
    </row>
    <row r="271" spans="1:7" ht="28.5" customHeight="1" x14ac:dyDescent="0.2">
      <c r="A271" s="261">
        <v>7130850198</v>
      </c>
      <c r="B271" s="277" t="s">
        <v>492</v>
      </c>
      <c r="C271" s="254" t="s">
        <v>271</v>
      </c>
      <c r="D271" s="255">
        <v>102.58</v>
      </c>
      <c r="E271" s="258"/>
      <c r="F271" s="9"/>
      <c r="G271" s="24"/>
    </row>
    <row r="272" spans="1:7" ht="29.25" customHeight="1" x14ac:dyDescent="0.2">
      <c r="A272" s="261">
        <v>7130850201</v>
      </c>
      <c r="B272" s="294" t="s">
        <v>493</v>
      </c>
      <c r="C272" s="261" t="s">
        <v>73</v>
      </c>
      <c r="D272" s="255">
        <v>5654.24</v>
      </c>
      <c r="E272" s="258" t="s">
        <v>494</v>
      </c>
      <c r="F272" s="9"/>
      <c r="G272" s="16"/>
    </row>
    <row r="273" spans="1:7" ht="27" customHeight="1" x14ac:dyDescent="0.2">
      <c r="A273" s="261">
        <v>7130850201</v>
      </c>
      <c r="B273" s="294" t="s">
        <v>495</v>
      </c>
      <c r="C273" s="261" t="s">
        <v>197</v>
      </c>
      <c r="D273" s="255">
        <v>5462.74</v>
      </c>
      <c r="E273" s="258" t="s">
        <v>494</v>
      </c>
      <c r="F273" s="9"/>
      <c r="G273" s="16"/>
    </row>
    <row r="274" spans="1:7" ht="18.75" customHeight="1" x14ac:dyDescent="0.2">
      <c r="A274" s="261">
        <v>7130860017</v>
      </c>
      <c r="B274" s="294" t="s">
        <v>496</v>
      </c>
      <c r="C274" s="261" t="s">
        <v>197</v>
      </c>
      <c r="D274" s="255">
        <v>123.95</v>
      </c>
      <c r="E274" s="260" t="s">
        <v>497</v>
      </c>
      <c r="F274" s="9"/>
      <c r="G274" s="16"/>
    </row>
    <row r="275" spans="1:7" ht="27" customHeight="1" x14ac:dyDescent="0.2">
      <c r="A275" s="261">
        <v>7130860032</v>
      </c>
      <c r="B275" s="253" t="s">
        <v>498</v>
      </c>
      <c r="C275" s="254" t="s">
        <v>20</v>
      </c>
      <c r="D275" s="255">
        <v>541.29</v>
      </c>
      <c r="E275" s="258" t="s">
        <v>499</v>
      </c>
      <c r="F275" s="9"/>
      <c r="G275" s="16"/>
    </row>
    <row r="276" spans="1:7" ht="27.75" customHeight="1" x14ac:dyDescent="0.2">
      <c r="A276" s="261">
        <v>7130860033</v>
      </c>
      <c r="B276" s="253" t="s">
        <v>500</v>
      </c>
      <c r="C276" s="254" t="s">
        <v>20</v>
      </c>
      <c r="D276" s="255">
        <v>986.29</v>
      </c>
      <c r="E276" s="258" t="s">
        <v>501</v>
      </c>
      <c r="F276" s="9"/>
      <c r="G276" s="16"/>
    </row>
    <row r="277" spans="1:7" ht="25.5" x14ac:dyDescent="0.2">
      <c r="A277" s="261">
        <v>7130860076</v>
      </c>
      <c r="B277" s="253" t="s">
        <v>502</v>
      </c>
      <c r="C277" s="254" t="s">
        <v>236</v>
      </c>
      <c r="D277" s="255">
        <v>90680.61</v>
      </c>
      <c r="E277" s="258" t="s">
        <v>503</v>
      </c>
      <c r="F277" s="9"/>
      <c r="G277" s="16"/>
    </row>
    <row r="278" spans="1:7" ht="25.5" x14ac:dyDescent="0.2">
      <c r="A278" s="261">
        <v>7130860077</v>
      </c>
      <c r="B278" s="253" t="s">
        <v>504</v>
      </c>
      <c r="C278" s="254" t="s">
        <v>236</v>
      </c>
      <c r="D278" s="255">
        <v>91568.78</v>
      </c>
      <c r="E278" s="258" t="s">
        <v>505</v>
      </c>
      <c r="F278" s="9"/>
      <c r="G278" s="16"/>
    </row>
    <row r="279" spans="1:7" ht="18" customHeight="1" x14ac:dyDescent="0.2">
      <c r="A279" s="257">
        <v>7130870010</v>
      </c>
      <c r="B279" s="285" t="s">
        <v>506</v>
      </c>
      <c r="C279" s="274" t="s">
        <v>197</v>
      </c>
      <c r="D279" s="255">
        <v>910.84</v>
      </c>
      <c r="E279" s="260"/>
      <c r="F279" s="9"/>
      <c r="G279" s="16"/>
    </row>
    <row r="280" spans="1:7" ht="39.75" customHeight="1" x14ac:dyDescent="0.2">
      <c r="A280" s="261">
        <v>7130870013</v>
      </c>
      <c r="B280" s="253" t="s">
        <v>507</v>
      </c>
      <c r="C280" s="254" t="s">
        <v>20</v>
      </c>
      <c r="D280" s="255">
        <v>149.30000000000001</v>
      </c>
      <c r="E280" s="258" t="s">
        <v>508</v>
      </c>
      <c r="F280" s="9"/>
      <c r="G280" s="16"/>
    </row>
    <row r="281" spans="1:7" ht="18" customHeight="1" x14ac:dyDescent="0.2">
      <c r="A281" s="261">
        <v>7130870030</v>
      </c>
      <c r="B281" s="294" t="s">
        <v>509</v>
      </c>
      <c r="C281" s="261" t="s">
        <v>197</v>
      </c>
      <c r="D281" s="255">
        <v>465.88</v>
      </c>
      <c r="E281" s="260" t="s">
        <v>510</v>
      </c>
      <c r="F281" s="9"/>
      <c r="G281" s="16"/>
    </row>
    <row r="282" spans="1:7" ht="18.75" customHeight="1" x14ac:dyDescent="0.2">
      <c r="A282" s="261">
        <v>7130870041</v>
      </c>
      <c r="B282" s="253" t="s">
        <v>511</v>
      </c>
      <c r="C282" s="254" t="s">
        <v>236</v>
      </c>
      <c r="D282" s="255">
        <v>87872.8</v>
      </c>
      <c r="E282" s="260" t="s">
        <v>512</v>
      </c>
      <c r="F282" s="9"/>
      <c r="G282" s="16"/>
    </row>
    <row r="283" spans="1:7" ht="18.75" customHeight="1" x14ac:dyDescent="0.2">
      <c r="A283" s="261">
        <v>7130870043</v>
      </c>
      <c r="B283" s="253" t="s">
        <v>513</v>
      </c>
      <c r="C283" s="254" t="s">
        <v>236</v>
      </c>
      <c r="D283" s="255">
        <v>87810.08</v>
      </c>
      <c r="E283" s="260" t="s">
        <v>514</v>
      </c>
      <c r="F283" s="9"/>
      <c r="G283" s="16"/>
    </row>
    <row r="284" spans="1:7" ht="18.75" customHeight="1" x14ac:dyDescent="0.2">
      <c r="A284" s="261">
        <v>7130870045</v>
      </c>
      <c r="B284" s="253" t="s">
        <v>515</v>
      </c>
      <c r="C284" s="254" t="s">
        <v>236</v>
      </c>
      <c r="D284" s="255">
        <v>87810.08</v>
      </c>
      <c r="E284" s="260" t="s">
        <v>516</v>
      </c>
      <c r="F284" s="9"/>
      <c r="G284" s="16"/>
    </row>
    <row r="285" spans="1:7" ht="27.75" customHeight="1" x14ac:dyDescent="0.2">
      <c r="A285" s="252">
        <v>7130870088</v>
      </c>
      <c r="B285" s="253" t="s">
        <v>517</v>
      </c>
      <c r="C285" s="254" t="s">
        <v>20</v>
      </c>
      <c r="D285" s="255">
        <v>2722.84</v>
      </c>
      <c r="E285" s="260"/>
      <c r="F285" s="9"/>
      <c r="G285" s="16"/>
    </row>
    <row r="286" spans="1:7" ht="25.5" x14ac:dyDescent="0.2">
      <c r="A286" s="292">
        <v>7130870318</v>
      </c>
      <c r="B286" s="253" t="s">
        <v>518</v>
      </c>
      <c r="C286" s="254" t="s">
        <v>73</v>
      </c>
      <c r="D286" s="255">
        <v>1200.48</v>
      </c>
      <c r="E286" s="258" t="s">
        <v>519</v>
      </c>
      <c r="F286" s="9"/>
      <c r="G286" s="16"/>
    </row>
    <row r="287" spans="1:7" ht="27.75" customHeight="1" x14ac:dyDescent="0.2">
      <c r="A287" s="295">
        <v>7130877681</v>
      </c>
      <c r="B287" s="258" t="s">
        <v>163</v>
      </c>
      <c r="C287" s="259" t="s">
        <v>20</v>
      </c>
      <c r="D287" s="255">
        <v>2863.82</v>
      </c>
      <c r="E287" s="258" t="s">
        <v>520</v>
      </c>
      <c r="F287" s="9"/>
      <c r="G287" s="16"/>
    </row>
    <row r="288" spans="1:7" ht="28.5" customHeight="1" x14ac:dyDescent="0.2">
      <c r="A288" s="259">
        <v>7130877683</v>
      </c>
      <c r="B288" s="258" t="s">
        <v>161</v>
      </c>
      <c r="C288" s="259" t="s">
        <v>20</v>
      </c>
      <c r="D288" s="255">
        <v>2545.61</v>
      </c>
      <c r="E288" s="258" t="s">
        <v>521</v>
      </c>
      <c r="F288" s="9"/>
      <c r="G288" s="16"/>
    </row>
    <row r="289" spans="1:7" ht="19.5" customHeight="1" x14ac:dyDescent="0.2">
      <c r="A289" s="257">
        <v>7130880006</v>
      </c>
      <c r="B289" s="258" t="s">
        <v>522</v>
      </c>
      <c r="C289" s="259" t="s">
        <v>197</v>
      </c>
      <c r="D289" s="255">
        <v>130.54</v>
      </c>
      <c r="E289" s="260" t="s">
        <v>523</v>
      </c>
      <c r="F289" s="9"/>
      <c r="G289" s="16"/>
    </row>
    <row r="290" spans="1:7" ht="27.75" customHeight="1" x14ac:dyDescent="0.2">
      <c r="A290" s="257">
        <v>7130880006</v>
      </c>
      <c r="B290" s="285" t="s">
        <v>524</v>
      </c>
      <c r="C290" s="284" t="s">
        <v>197</v>
      </c>
      <c r="D290" s="255">
        <v>165.99</v>
      </c>
      <c r="E290" s="260" t="s">
        <v>523</v>
      </c>
      <c r="F290" s="9"/>
      <c r="G290" s="16"/>
    </row>
    <row r="291" spans="1:7" ht="20.25" customHeight="1" x14ac:dyDescent="0.2">
      <c r="A291" s="261">
        <v>7130880041</v>
      </c>
      <c r="B291" s="253" t="s">
        <v>525</v>
      </c>
      <c r="C291" s="254" t="s">
        <v>20</v>
      </c>
      <c r="D291" s="255">
        <v>123.66</v>
      </c>
      <c r="E291" s="258" t="s">
        <v>526</v>
      </c>
      <c r="F291" s="9"/>
      <c r="G291" s="16"/>
    </row>
    <row r="292" spans="1:7" ht="27" customHeight="1" x14ac:dyDescent="0.2">
      <c r="A292" s="257">
        <v>7130890004</v>
      </c>
      <c r="B292" s="258" t="s">
        <v>527</v>
      </c>
      <c r="C292" s="254" t="s">
        <v>14</v>
      </c>
      <c r="D292" s="255">
        <v>7180.01</v>
      </c>
      <c r="E292" s="258" t="s">
        <v>528</v>
      </c>
      <c r="F292" s="9"/>
      <c r="G292" s="16"/>
    </row>
    <row r="293" spans="1:7" ht="27" customHeight="1" x14ac:dyDescent="0.2">
      <c r="A293" s="257">
        <v>7130890005</v>
      </c>
      <c r="B293" s="258" t="s">
        <v>529</v>
      </c>
      <c r="C293" s="254" t="s">
        <v>14</v>
      </c>
      <c r="D293" s="255">
        <v>9059.43</v>
      </c>
      <c r="E293" s="260"/>
      <c r="F293" s="9"/>
      <c r="G293" s="16"/>
    </row>
    <row r="294" spans="1:7" ht="27" customHeight="1" x14ac:dyDescent="0.2">
      <c r="A294" s="257">
        <v>7130890006</v>
      </c>
      <c r="B294" s="258" t="s">
        <v>530</v>
      </c>
      <c r="C294" s="254" t="s">
        <v>14</v>
      </c>
      <c r="D294" s="255">
        <v>20546.78</v>
      </c>
      <c r="E294" s="258" t="s">
        <v>531</v>
      </c>
      <c r="F294" s="9"/>
      <c r="G294" s="16"/>
    </row>
    <row r="295" spans="1:7" ht="27" customHeight="1" x14ac:dyDescent="0.2">
      <c r="A295" s="257">
        <v>7130890007</v>
      </c>
      <c r="B295" s="258" t="s">
        <v>532</v>
      </c>
      <c r="C295" s="254" t="s">
        <v>14</v>
      </c>
      <c r="D295" s="255">
        <v>21525.200000000001</v>
      </c>
      <c r="E295" s="258" t="s">
        <v>533</v>
      </c>
      <c r="F295" s="9"/>
      <c r="G295" s="16"/>
    </row>
    <row r="296" spans="1:7" ht="19.5" customHeight="1" x14ac:dyDescent="0.2">
      <c r="A296" s="257">
        <v>7130890008</v>
      </c>
      <c r="B296" s="258" t="s">
        <v>534</v>
      </c>
      <c r="C296" s="259" t="s">
        <v>14</v>
      </c>
      <c r="D296" s="255">
        <v>57.59</v>
      </c>
      <c r="E296" s="260" t="s">
        <v>535</v>
      </c>
      <c r="F296" s="9"/>
      <c r="G296" s="16"/>
    </row>
    <row r="297" spans="1:7" ht="30" customHeight="1" x14ac:dyDescent="0.2">
      <c r="A297" s="257">
        <v>7130890973</v>
      </c>
      <c r="B297" s="296" t="s">
        <v>536</v>
      </c>
      <c r="C297" s="297" t="s">
        <v>73</v>
      </c>
      <c r="D297" s="255">
        <v>74.42</v>
      </c>
      <c r="E297" s="260"/>
      <c r="F297" s="9"/>
      <c r="G297" s="16"/>
    </row>
    <row r="298" spans="1:7" ht="18" customHeight="1" x14ac:dyDescent="0.2">
      <c r="A298" s="257">
        <v>7131961526</v>
      </c>
      <c r="B298" s="298" t="s">
        <v>537</v>
      </c>
      <c r="C298" s="255" t="s">
        <v>14</v>
      </c>
      <c r="D298" s="255">
        <v>4366</v>
      </c>
      <c r="E298" s="260" t="s">
        <v>538</v>
      </c>
      <c r="F298" s="33"/>
      <c r="G298" s="34"/>
    </row>
    <row r="299" spans="1:7" ht="18" customHeight="1" x14ac:dyDescent="0.2">
      <c r="A299" s="257">
        <v>7130893004</v>
      </c>
      <c r="B299" s="299" t="s">
        <v>539</v>
      </c>
      <c r="C299" s="274" t="s">
        <v>197</v>
      </c>
      <c r="D299" s="255">
        <v>216.87</v>
      </c>
      <c r="E299" s="260" t="s">
        <v>540</v>
      </c>
      <c r="F299" s="9"/>
      <c r="G299" s="16"/>
    </row>
    <row r="300" spans="1:7" ht="25.5" x14ac:dyDescent="0.2">
      <c r="A300" s="261">
        <v>7130897759</v>
      </c>
      <c r="B300" s="294" t="s">
        <v>541</v>
      </c>
      <c r="C300" s="261" t="s">
        <v>73</v>
      </c>
      <c r="D300" s="255">
        <v>4122.2299999999996</v>
      </c>
      <c r="E300" s="258" t="s">
        <v>542</v>
      </c>
      <c r="F300" s="9"/>
      <c r="G300" s="16"/>
    </row>
    <row r="301" spans="1:7" ht="18.75" customHeight="1" x14ac:dyDescent="0.2">
      <c r="A301" s="257">
        <v>7131210001</v>
      </c>
      <c r="B301" s="258" t="s">
        <v>543</v>
      </c>
      <c r="C301" s="259" t="s">
        <v>14</v>
      </c>
      <c r="D301" s="255">
        <v>123.35</v>
      </c>
      <c r="E301" s="260"/>
      <c r="F301" s="9"/>
      <c r="G301" s="16"/>
    </row>
    <row r="302" spans="1:7" ht="18.75" customHeight="1" x14ac:dyDescent="0.2">
      <c r="A302" s="257">
        <v>7131210010</v>
      </c>
      <c r="B302" s="300" t="s">
        <v>544</v>
      </c>
      <c r="C302" s="280" t="s">
        <v>20</v>
      </c>
      <c r="D302" s="255"/>
      <c r="E302" s="260"/>
      <c r="F302" s="9"/>
      <c r="G302" s="20" t="s">
        <v>63</v>
      </c>
    </row>
    <row r="303" spans="1:7" ht="18.75" customHeight="1" x14ac:dyDescent="0.2">
      <c r="A303" s="301">
        <v>7131210018</v>
      </c>
      <c r="B303" s="302" t="s">
        <v>545</v>
      </c>
      <c r="C303" s="271" t="s">
        <v>20</v>
      </c>
      <c r="D303" s="255"/>
      <c r="E303" s="260"/>
      <c r="F303" s="9"/>
      <c r="G303" s="20" t="s">
        <v>63</v>
      </c>
    </row>
    <row r="304" spans="1:7" ht="18.75" customHeight="1" x14ac:dyDescent="0.2">
      <c r="A304" s="301">
        <v>7131210019</v>
      </c>
      <c r="B304" s="303" t="s">
        <v>546</v>
      </c>
      <c r="C304" s="282" t="s">
        <v>20</v>
      </c>
      <c r="D304" s="255"/>
      <c r="E304" s="260"/>
      <c r="F304" s="9"/>
      <c r="G304" s="20" t="s">
        <v>63</v>
      </c>
    </row>
    <row r="305" spans="1:7" ht="18.75" customHeight="1" x14ac:dyDescent="0.2">
      <c r="A305" s="304">
        <v>7131210020</v>
      </c>
      <c r="B305" s="277" t="s">
        <v>547</v>
      </c>
      <c r="C305" s="271" t="s">
        <v>20</v>
      </c>
      <c r="D305" s="255"/>
      <c r="E305" s="260"/>
      <c r="F305" s="9"/>
      <c r="G305" s="20" t="s">
        <v>63</v>
      </c>
    </row>
    <row r="306" spans="1:7" ht="27" customHeight="1" x14ac:dyDescent="0.2">
      <c r="A306" s="301">
        <v>7131210021</v>
      </c>
      <c r="B306" s="305" t="s">
        <v>548</v>
      </c>
      <c r="C306" s="280" t="s">
        <v>14</v>
      </c>
      <c r="D306" s="255"/>
      <c r="E306" s="260"/>
      <c r="F306" s="9"/>
      <c r="G306" s="20" t="s">
        <v>63</v>
      </c>
    </row>
    <row r="307" spans="1:7" ht="27" customHeight="1" x14ac:dyDescent="0.2">
      <c r="A307" s="301">
        <v>7131210022</v>
      </c>
      <c r="B307" s="277" t="s">
        <v>549</v>
      </c>
      <c r="C307" s="271" t="s">
        <v>14</v>
      </c>
      <c r="D307" s="255"/>
      <c r="E307" s="260"/>
      <c r="F307" s="9"/>
      <c r="G307" s="20" t="s">
        <v>63</v>
      </c>
    </row>
    <row r="308" spans="1:7" ht="18.75" customHeight="1" x14ac:dyDescent="0.2">
      <c r="A308" s="252">
        <v>7131210852</v>
      </c>
      <c r="B308" s="253" t="s">
        <v>550</v>
      </c>
      <c r="C308" s="254" t="s">
        <v>20</v>
      </c>
      <c r="D308" s="255"/>
      <c r="E308" s="260"/>
      <c r="F308" s="9"/>
      <c r="G308" s="20" t="s">
        <v>63</v>
      </c>
    </row>
    <row r="309" spans="1:7" ht="18.75" customHeight="1" x14ac:dyDescent="0.2">
      <c r="A309" s="252">
        <v>7131210881</v>
      </c>
      <c r="B309" s="253" t="s">
        <v>551</v>
      </c>
      <c r="C309" s="254" t="s">
        <v>20</v>
      </c>
      <c r="D309" s="255"/>
      <c r="E309" s="260" t="s">
        <v>552</v>
      </c>
      <c r="F309" s="9"/>
      <c r="G309" s="20" t="s">
        <v>63</v>
      </c>
    </row>
    <row r="310" spans="1:7" ht="18.75" customHeight="1" x14ac:dyDescent="0.2">
      <c r="A310" s="261">
        <v>7131220182</v>
      </c>
      <c r="B310" s="253" t="s">
        <v>553</v>
      </c>
      <c r="C310" s="254" t="s">
        <v>20</v>
      </c>
      <c r="D310" s="255"/>
      <c r="E310" s="260" t="s">
        <v>554</v>
      </c>
      <c r="F310" s="9"/>
      <c r="G310" s="20" t="s">
        <v>63</v>
      </c>
    </row>
    <row r="311" spans="1:7" ht="25.5" x14ac:dyDescent="0.2">
      <c r="A311" s="252">
        <v>7131230003</v>
      </c>
      <c r="B311" s="253" t="s">
        <v>555</v>
      </c>
      <c r="C311" s="254" t="s">
        <v>20</v>
      </c>
      <c r="D311" s="255"/>
      <c r="E311" s="258" t="s">
        <v>556</v>
      </c>
      <c r="F311" s="9"/>
      <c r="G311" s="20" t="s">
        <v>63</v>
      </c>
    </row>
    <row r="312" spans="1:7" ht="25.5" x14ac:dyDescent="0.2">
      <c r="A312" s="252">
        <v>7131230116</v>
      </c>
      <c r="B312" s="253" t="s">
        <v>557</v>
      </c>
      <c r="C312" s="254" t="s">
        <v>20</v>
      </c>
      <c r="D312" s="255"/>
      <c r="E312" s="258" t="s">
        <v>558</v>
      </c>
      <c r="F312" s="9"/>
      <c r="G312" s="20" t="s">
        <v>63</v>
      </c>
    </row>
    <row r="313" spans="1:7" ht="27" customHeight="1" x14ac:dyDescent="0.2">
      <c r="A313" s="290">
        <v>7131230128</v>
      </c>
      <c r="B313" s="253" t="s">
        <v>559</v>
      </c>
      <c r="C313" s="254" t="s">
        <v>20</v>
      </c>
      <c r="D313" s="306"/>
      <c r="E313" s="258" t="s">
        <v>560</v>
      </c>
      <c r="F313" s="9"/>
      <c r="G313" s="20" t="s">
        <v>63</v>
      </c>
    </row>
    <row r="314" spans="1:7" ht="18.75" customHeight="1" x14ac:dyDescent="0.2">
      <c r="A314" s="252">
        <v>7131280006</v>
      </c>
      <c r="B314" s="253" t="s">
        <v>561</v>
      </c>
      <c r="C314" s="254" t="s">
        <v>20</v>
      </c>
      <c r="D314" s="255"/>
      <c r="E314" s="260"/>
      <c r="F314" s="9"/>
      <c r="G314" s="20" t="s">
        <v>63</v>
      </c>
    </row>
    <row r="315" spans="1:7" ht="18.75" customHeight="1" x14ac:dyDescent="0.2">
      <c r="A315" s="252">
        <v>7131280007</v>
      </c>
      <c r="B315" s="253" t="s">
        <v>562</v>
      </c>
      <c r="C315" s="254" t="s">
        <v>20</v>
      </c>
      <c r="D315" s="255"/>
      <c r="E315" s="260" t="s">
        <v>563</v>
      </c>
      <c r="F315" s="9"/>
      <c r="G315" s="20" t="s">
        <v>63</v>
      </c>
    </row>
    <row r="316" spans="1:7" ht="18.75" customHeight="1" x14ac:dyDescent="0.2">
      <c r="A316" s="252">
        <v>7131280008</v>
      </c>
      <c r="B316" s="253" t="s">
        <v>564</v>
      </c>
      <c r="C316" s="254" t="s">
        <v>20</v>
      </c>
      <c r="D316" s="255"/>
      <c r="E316" s="260"/>
      <c r="F316" s="9"/>
      <c r="G316" s="20" t="s">
        <v>63</v>
      </c>
    </row>
    <row r="317" spans="1:7" ht="18.75" customHeight="1" x14ac:dyDescent="0.2">
      <c r="A317" s="252">
        <v>7131280009</v>
      </c>
      <c r="B317" s="253" t="s">
        <v>565</v>
      </c>
      <c r="C317" s="254" t="s">
        <v>20</v>
      </c>
      <c r="D317" s="255"/>
      <c r="E317" s="260"/>
      <c r="F317" s="9"/>
      <c r="G317" s="20" t="s">
        <v>63</v>
      </c>
    </row>
    <row r="318" spans="1:7" ht="18.75" customHeight="1" x14ac:dyDescent="0.2">
      <c r="A318" s="252">
        <v>7131280010</v>
      </c>
      <c r="B318" s="253" t="s">
        <v>566</v>
      </c>
      <c r="C318" s="254" t="s">
        <v>20</v>
      </c>
      <c r="D318" s="255"/>
      <c r="E318" s="260"/>
      <c r="F318" s="9"/>
      <c r="G318" s="20" t="s">
        <v>63</v>
      </c>
    </row>
    <row r="319" spans="1:7" ht="27.75" customHeight="1" x14ac:dyDescent="0.2">
      <c r="A319" s="252">
        <v>7131280011</v>
      </c>
      <c r="B319" s="253" t="s">
        <v>567</v>
      </c>
      <c r="C319" s="254" t="s">
        <v>20</v>
      </c>
      <c r="D319" s="255"/>
      <c r="E319" s="260"/>
      <c r="F319" s="9"/>
      <c r="G319" s="20" t="s">
        <v>63</v>
      </c>
    </row>
    <row r="320" spans="1:7" ht="25.5" x14ac:dyDescent="0.2">
      <c r="A320" s="252">
        <v>7131280012</v>
      </c>
      <c r="B320" s="253" t="s">
        <v>568</v>
      </c>
      <c r="C320" s="254" t="s">
        <v>20</v>
      </c>
      <c r="D320" s="255"/>
      <c r="E320" s="258" t="s">
        <v>569</v>
      </c>
      <c r="F320" s="9"/>
      <c r="G320" s="20" t="s">
        <v>63</v>
      </c>
    </row>
    <row r="321" spans="1:11" ht="18.75" customHeight="1" x14ac:dyDescent="0.2">
      <c r="A321" s="252">
        <v>7131280013</v>
      </c>
      <c r="B321" s="253" t="s">
        <v>570</v>
      </c>
      <c r="C321" s="254" t="s">
        <v>20</v>
      </c>
      <c r="D321" s="255"/>
      <c r="E321" s="260" t="s">
        <v>571</v>
      </c>
      <c r="F321" s="9"/>
      <c r="G321" s="20" t="s">
        <v>63</v>
      </c>
    </row>
    <row r="322" spans="1:11" ht="18.75" customHeight="1" x14ac:dyDescent="0.2">
      <c r="A322" s="252">
        <v>7131280014</v>
      </c>
      <c r="B322" s="253" t="s">
        <v>572</v>
      </c>
      <c r="C322" s="254" t="s">
        <v>20</v>
      </c>
      <c r="D322" s="255"/>
      <c r="E322" s="260" t="s">
        <v>573</v>
      </c>
      <c r="F322" s="9"/>
      <c r="G322" s="20" t="s">
        <v>63</v>
      </c>
    </row>
    <row r="323" spans="1:11" ht="18.75" customHeight="1" x14ac:dyDescent="0.2">
      <c r="A323" s="252">
        <v>7131280015</v>
      </c>
      <c r="B323" s="253" t="s">
        <v>574</v>
      </c>
      <c r="C323" s="254" t="s">
        <v>20</v>
      </c>
      <c r="D323" s="255"/>
      <c r="E323" s="260" t="s">
        <v>575</v>
      </c>
      <c r="F323" s="9"/>
      <c r="G323" s="20" t="s">
        <v>63</v>
      </c>
    </row>
    <row r="324" spans="1:11" ht="25.5" x14ac:dyDescent="0.2">
      <c r="A324" s="252">
        <v>7131280016</v>
      </c>
      <c r="B324" s="253" t="s">
        <v>576</v>
      </c>
      <c r="C324" s="254" t="s">
        <v>20</v>
      </c>
      <c r="D324" s="255"/>
      <c r="E324" s="258" t="s">
        <v>577</v>
      </c>
      <c r="F324" s="9"/>
      <c r="G324" s="20" t="s">
        <v>63</v>
      </c>
    </row>
    <row r="325" spans="1:11" ht="27.75" customHeight="1" x14ac:dyDescent="0.2">
      <c r="A325" s="252">
        <v>7131280017</v>
      </c>
      <c r="B325" s="253" t="s">
        <v>578</v>
      </c>
      <c r="C325" s="254" t="s">
        <v>20</v>
      </c>
      <c r="D325" s="255"/>
      <c r="E325" s="258" t="s">
        <v>579</v>
      </c>
      <c r="F325" s="9"/>
      <c r="G325" s="20" t="s">
        <v>63</v>
      </c>
    </row>
    <row r="326" spans="1:11" ht="19.5" customHeight="1" x14ac:dyDescent="0.2">
      <c r="A326" s="252">
        <v>7131280882</v>
      </c>
      <c r="B326" s="253" t="s">
        <v>580</v>
      </c>
      <c r="C326" s="254" t="s">
        <v>20</v>
      </c>
      <c r="D326" s="255"/>
      <c r="E326" s="260"/>
      <c r="F326" s="9"/>
      <c r="G326" s="20" t="s">
        <v>63</v>
      </c>
    </row>
    <row r="327" spans="1:11" ht="25.5" x14ac:dyDescent="0.2">
      <c r="A327" s="261">
        <v>7131300046</v>
      </c>
      <c r="B327" s="253" t="s">
        <v>581</v>
      </c>
      <c r="C327" s="254" t="s">
        <v>20</v>
      </c>
      <c r="D327" s="255">
        <v>1692</v>
      </c>
      <c r="E327" s="258" t="s">
        <v>582</v>
      </c>
      <c r="F327" s="10" t="s">
        <v>31</v>
      </c>
      <c r="G327" s="35"/>
    </row>
    <row r="328" spans="1:11" ht="42.75" customHeight="1" x14ac:dyDescent="0.2">
      <c r="A328" s="259">
        <v>7131300065</v>
      </c>
      <c r="B328" s="253" t="s">
        <v>583</v>
      </c>
      <c r="C328" s="254" t="s">
        <v>20</v>
      </c>
      <c r="D328" s="255">
        <v>1156522.05</v>
      </c>
      <c r="E328" s="260" t="s">
        <v>584</v>
      </c>
      <c r="F328" s="9"/>
      <c r="G328" s="35"/>
    </row>
    <row r="329" spans="1:11" ht="24" customHeight="1" x14ac:dyDescent="0.2">
      <c r="A329" s="257">
        <v>7131300067</v>
      </c>
      <c r="B329" s="258" t="s">
        <v>585</v>
      </c>
      <c r="C329" s="259" t="s">
        <v>14</v>
      </c>
      <c r="D329" s="255">
        <v>174.93</v>
      </c>
      <c r="E329" s="260"/>
      <c r="F329" s="9"/>
      <c r="G329" s="26" t="s">
        <v>586</v>
      </c>
      <c r="K329" s="28"/>
    </row>
    <row r="330" spans="1:11" ht="25.5" x14ac:dyDescent="0.2">
      <c r="A330" s="257">
        <v>7131300082</v>
      </c>
      <c r="B330" s="258" t="s">
        <v>587</v>
      </c>
      <c r="C330" s="259" t="s">
        <v>14</v>
      </c>
      <c r="D330" s="255">
        <v>794.6</v>
      </c>
      <c r="E330" s="258" t="s">
        <v>588</v>
      </c>
      <c r="F330" s="9"/>
      <c r="G330" s="16"/>
    </row>
    <row r="331" spans="1:11" ht="38.25" x14ac:dyDescent="0.2">
      <c r="A331" s="261">
        <v>7131300500</v>
      </c>
      <c r="B331" s="253" t="s">
        <v>589</v>
      </c>
      <c r="C331" s="254" t="s">
        <v>20</v>
      </c>
      <c r="D331" s="255">
        <v>745</v>
      </c>
      <c r="E331" s="258" t="s">
        <v>590</v>
      </c>
      <c r="F331" s="10" t="s">
        <v>31</v>
      </c>
      <c r="G331" s="35"/>
    </row>
    <row r="332" spans="1:11" ht="25.5" x14ac:dyDescent="0.2">
      <c r="A332" s="254">
        <v>7131300881</v>
      </c>
      <c r="B332" s="253" t="s">
        <v>591</v>
      </c>
      <c r="C332" s="254" t="s">
        <v>20</v>
      </c>
      <c r="D332" s="255">
        <v>27342.74</v>
      </c>
      <c r="E332" s="258" t="s">
        <v>592</v>
      </c>
      <c r="F332" s="9"/>
      <c r="G332" s="16"/>
    </row>
    <row r="333" spans="1:11" ht="38.25" x14ac:dyDescent="0.2">
      <c r="A333" s="254">
        <v>7131310002</v>
      </c>
      <c r="B333" s="277" t="s">
        <v>593</v>
      </c>
      <c r="C333" s="271" t="s">
        <v>20</v>
      </c>
      <c r="D333" s="255">
        <v>3260.74</v>
      </c>
      <c r="E333" s="258"/>
      <c r="F333" s="9"/>
      <c r="G333" s="36"/>
    </row>
    <row r="334" spans="1:11" ht="39" customHeight="1" x14ac:dyDescent="0.2">
      <c r="A334" s="254">
        <v>7131310005</v>
      </c>
      <c r="B334" s="277" t="s">
        <v>1408</v>
      </c>
      <c r="C334" s="271" t="s">
        <v>20</v>
      </c>
      <c r="D334" s="255">
        <v>3165.15</v>
      </c>
      <c r="E334" s="258"/>
      <c r="F334" s="9"/>
      <c r="G334" s="237" t="s">
        <v>1391</v>
      </c>
    </row>
    <row r="335" spans="1:11" ht="26.25" customHeight="1" x14ac:dyDescent="0.2">
      <c r="A335" s="254">
        <v>7131310013</v>
      </c>
      <c r="B335" s="277" t="s">
        <v>594</v>
      </c>
      <c r="C335" s="254" t="s">
        <v>20</v>
      </c>
      <c r="D335" s="255">
        <v>4927.68</v>
      </c>
      <c r="E335" s="260" t="s">
        <v>595</v>
      </c>
      <c r="F335" s="10" t="s">
        <v>31</v>
      </c>
      <c r="G335" s="30"/>
    </row>
    <row r="336" spans="1:11" ht="40.5" customHeight="1" x14ac:dyDescent="0.2">
      <c r="A336" s="261">
        <v>7131310015</v>
      </c>
      <c r="B336" s="253" t="s">
        <v>596</v>
      </c>
      <c r="C336" s="254" t="s">
        <v>20</v>
      </c>
      <c r="D336" s="255">
        <v>13078.87</v>
      </c>
      <c r="E336" s="258" t="s">
        <v>597</v>
      </c>
      <c r="F336" s="10" t="s">
        <v>31</v>
      </c>
      <c r="G336" s="37"/>
    </row>
    <row r="337" spans="1:11" ht="27.75" customHeight="1" x14ac:dyDescent="0.2">
      <c r="A337" s="254">
        <v>7131310033</v>
      </c>
      <c r="B337" s="277" t="s">
        <v>598</v>
      </c>
      <c r="C337" s="254" t="s">
        <v>20</v>
      </c>
      <c r="D337" s="255">
        <v>4078.56</v>
      </c>
      <c r="E337" s="258" t="s">
        <v>599</v>
      </c>
      <c r="F337" s="10" t="s">
        <v>31</v>
      </c>
      <c r="G337" s="37"/>
    </row>
    <row r="338" spans="1:11" ht="25.5" x14ac:dyDescent="0.2">
      <c r="A338" s="254">
        <v>7131310034</v>
      </c>
      <c r="B338" s="277" t="s">
        <v>600</v>
      </c>
      <c r="C338" s="254" t="s">
        <v>20</v>
      </c>
      <c r="D338" s="255">
        <v>4078.56</v>
      </c>
      <c r="E338" s="258" t="s">
        <v>599</v>
      </c>
      <c r="F338" s="10" t="s">
        <v>31</v>
      </c>
      <c r="G338" s="11"/>
    </row>
    <row r="339" spans="1:11" ht="25.5" x14ac:dyDescent="0.2">
      <c r="A339" s="254">
        <v>7131310035</v>
      </c>
      <c r="B339" s="277" t="s">
        <v>1407</v>
      </c>
      <c r="C339" s="254" t="s">
        <v>20</v>
      </c>
      <c r="D339" s="255">
        <v>19127.23</v>
      </c>
      <c r="E339" s="258" t="s">
        <v>601</v>
      </c>
      <c r="F339" s="10" t="s">
        <v>31</v>
      </c>
      <c r="G339" s="46" t="s">
        <v>1391</v>
      </c>
    </row>
    <row r="340" spans="1:11" ht="25.5" x14ac:dyDescent="0.2">
      <c r="A340" s="254">
        <v>7131310036</v>
      </c>
      <c r="B340" s="277" t="s">
        <v>1406</v>
      </c>
      <c r="C340" s="254" t="s">
        <v>20</v>
      </c>
      <c r="D340" s="255">
        <v>19127.8</v>
      </c>
      <c r="E340" s="258" t="s">
        <v>602</v>
      </c>
      <c r="F340" s="10" t="s">
        <v>31</v>
      </c>
      <c r="G340" s="46" t="s">
        <v>1391</v>
      </c>
    </row>
    <row r="341" spans="1:11" ht="25.5" x14ac:dyDescent="0.2">
      <c r="A341" s="254">
        <v>7131310042</v>
      </c>
      <c r="B341" s="293" t="s">
        <v>603</v>
      </c>
      <c r="C341" s="254" t="s">
        <v>20</v>
      </c>
      <c r="D341" s="255">
        <v>19599.8</v>
      </c>
      <c r="E341" s="260"/>
      <c r="F341" s="10" t="s">
        <v>31</v>
      </c>
      <c r="G341" s="35"/>
    </row>
    <row r="342" spans="1:11" ht="22.5" customHeight="1" x14ac:dyDescent="0.2">
      <c r="A342" s="254">
        <v>7131310037</v>
      </c>
      <c r="B342" s="253" t="s">
        <v>604</v>
      </c>
      <c r="C342" s="254" t="s">
        <v>20</v>
      </c>
      <c r="D342" s="255">
        <v>1097.93</v>
      </c>
      <c r="E342" s="260" t="s">
        <v>605</v>
      </c>
      <c r="F342" s="9"/>
      <c r="G342" s="16"/>
    </row>
    <row r="343" spans="1:11" ht="38.25" x14ac:dyDescent="0.2">
      <c r="A343" s="261">
        <v>7131310997</v>
      </c>
      <c r="B343" s="253" t="s">
        <v>1405</v>
      </c>
      <c r="C343" s="254" t="s">
        <v>20</v>
      </c>
      <c r="D343" s="255">
        <v>1913.09</v>
      </c>
      <c r="E343" s="260" t="s">
        <v>606</v>
      </c>
      <c r="F343" s="10" t="s">
        <v>31</v>
      </c>
      <c r="G343" s="46" t="s">
        <v>1391</v>
      </c>
    </row>
    <row r="344" spans="1:11" ht="25.5" x14ac:dyDescent="0.2">
      <c r="A344" s="290">
        <v>7131320009</v>
      </c>
      <c r="B344" s="258" t="s">
        <v>607</v>
      </c>
      <c r="C344" s="259" t="s">
        <v>14</v>
      </c>
      <c r="D344" s="255">
        <v>3491.77</v>
      </c>
      <c r="E344" s="258" t="s">
        <v>608</v>
      </c>
      <c r="F344" s="9"/>
      <c r="G344" s="16"/>
    </row>
    <row r="345" spans="1:11" ht="28.5" customHeight="1" x14ac:dyDescent="0.2">
      <c r="A345" s="257">
        <v>7131321603</v>
      </c>
      <c r="B345" s="258" t="s">
        <v>609</v>
      </c>
      <c r="C345" s="259" t="s">
        <v>14</v>
      </c>
      <c r="D345" s="255">
        <v>4094.31</v>
      </c>
      <c r="E345" s="260"/>
      <c r="F345" s="9"/>
      <c r="G345" s="26" t="s">
        <v>586</v>
      </c>
      <c r="K345" s="28"/>
    </row>
    <row r="346" spans="1:11" ht="17.25" customHeight="1" x14ac:dyDescent="0.2">
      <c r="A346" s="257">
        <v>7131324780</v>
      </c>
      <c r="B346" s="258" t="s">
        <v>610</v>
      </c>
      <c r="C346" s="259" t="s">
        <v>14</v>
      </c>
      <c r="D346" s="255">
        <v>4190.1099999999997</v>
      </c>
      <c r="E346" s="260"/>
      <c r="F346" s="9"/>
      <c r="G346" s="16"/>
    </row>
    <row r="347" spans="1:11" ht="17.25" customHeight="1" x14ac:dyDescent="0.2">
      <c r="A347" s="290">
        <v>7131324806</v>
      </c>
      <c r="B347" s="258" t="s">
        <v>611</v>
      </c>
      <c r="C347" s="259" t="s">
        <v>14</v>
      </c>
      <c r="D347" s="255">
        <v>6315.14</v>
      </c>
      <c r="E347" s="260" t="s">
        <v>612</v>
      </c>
      <c r="F347" s="9"/>
      <c r="G347" s="16"/>
    </row>
    <row r="348" spans="1:11" ht="25.5" x14ac:dyDescent="0.2">
      <c r="A348" s="252">
        <v>7131329275</v>
      </c>
      <c r="B348" s="253" t="s">
        <v>613</v>
      </c>
      <c r="C348" s="254" t="s">
        <v>20</v>
      </c>
      <c r="D348" s="255">
        <v>5972.39</v>
      </c>
      <c r="E348" s="260"/>
      <c r="F348" s="9"/>
      <c r="G348" s="16"/>
    </row>
    <row r="349" spans="1:11" ht="38.25" x14ac:dyDescent="0.2">
      <c r="A349" s="252">
        <v>7131334001</v>
      </c>
      <c r="B349" s="277" t="s">
        <v>1390</v>
      </c>
      <c r="C349" s="254" t="s">
        <v>14</v>
      </c>
      <c r="D349" s="255">
        <v>5504.7</v>
      </c>
      <c r="E349" s="258" t="s">
        <v>614</v>
      </c>
      <c r="F349" s="227" t="s">
        <v>1391</v>
      </c>
      <c r="G349" s="229"/>
      <c r="I349" s="38"/>
    </row>
    <row r="350" spans="1:11" ht="38.25" customHeight="1" x14ac:dyDescent="0.2">
      <c r="A350" s="252">
        <v>7131334002</v>
      </c>
      <c r="B350" s="277" t="s">
        <v>615</v>
      </c>
      <c r="C350" s="254" t="s">
        <v>14</v>
      </c>
      <c r="D350" s="255">
        <v>5596.74</v>
      </c>
      <c r="E350" s="258" t="s">
        <v>616</v>
      </c>
      <c r="F350" s="9"/>
      <c r="G350" s="30"/>
      <c r="I350" s="38"/>
    </row>
    <row r="351" spans="1:11" ht="21" customHeight="1" x14ac:dyDescent="0.2">
      <c r="A351" s="252">
        <v>7131399007</v>
      </c>
      <c r="B351" s="253" t="s">
        <v>617</v>
      </c>
      <c r="C351" s="254" t="s">
        <v>14</v>
      </c>
      <c r="D351" s="255">
        <v>1098.58</v>
      </c>
      <c r="E351" s="260"/>
      <c r="F351" s="9"/>
      <c r="G351" s="16"/>
      <c r="I351" s="38"/>
    </row>
    <row r="352" spans="1:11" ht="21" customHeight="1" x14ac:dyDescent="0.2">
      <c r="A352" s="282">
        <v>7131300008</v>
      </c>
      <c r="B352" s="277" t="s">
        <v>618</v>
      </c>
      <c r="C352" s="282" t="s">
        <v>14</v>
      </c>
      <c r="D352" s="255">
        <v>2266.75</v>
      </c>
      <c r="E352" s="260"/>
      <c r="F352" s="9"/>
      <c r="I352" s="38"/>
    </row>
    <row r="353" spans="1:11" ht="28.5" customHeight="1" x14ac:dyDescent="0.2">
      <c r="A353" s="282">
        <v>7131300009</v>
      </c>
      <c r="B353" s="302" t="s">
        <v>1388</v>
      </c>
      <c r="C353" s="282" t="s">
        <v>14</v>
      </c>
      <c r="D353" s="255">
        <v>3599</v>
      </c>
      <c r="E353" s="260"/>
      <c r="F353" s="9"/>
      <c r="G353" s="39" t="s">
        <v>619</v>
      </c>
      <c r="I353" s="38"/>
    </row>
    <row r="354" spans="1:11" ht="27.75" customHeight="1" x14ac:dyDescent="0.2">
      <c r="A354" s="282">
        <v>7131300010</v>
      </c>
      <c r="B354" s="302" t="s">
        <v>1389</v>
      </c>
      <c r="C354" s="282" t="s">
        <v>14</v>
      </c>
      <c r="D354" s="255">
        <v>37170</v>
      </c>
      <c r="E354" s="260"/>
      <c r="F354" s="9"/>
      <c r="G354" s="39" t="s">
        <v>619</v>
      </c>
      <c r="I354" s="38"/>
    </row>
    <row r="355" spans="1:11" ht="25.5" x14ac:dyDescent="0.2">
      <c r="A355" s="257">
        <v>7131338004</v>
      </c>
      <c r="B355" s="258" t="s">
        <v>620</v>
      </c>
      <c r="C355" s="259" t="s">
        <v>14</v>
      </c>
      <c r="D355" s="255">
        <v>70841.41</v>
      </c>
      <c r="E355" s="260"/>
      <c r="F355" s="9"/>
      <c r="G355" s="26" t="s">
        <v>586</v>
      </c>
      <c r="K355" s="28"/>
    </row>
    <row r="356" spans="1:11" ht="25.5" x14ac:dyDescent="0.2">
      <c r="A356" s="290">
        <v>7131338025</v>
      </c>
      <c r="B356" s="258" t="s">
        <v>621</v>
      </c>
      <c r="C356" s="259" t="s">
        <v>14</v>
      </c>
      <c r="D356" s="255">
        <v>62.63</v>
      </c>
      <c r="E356" s="258" t="s">
        <v>622</v>
      </c>
      <c r="F356" s="9"/>
      <c r="G356" s="16"/>
    </row>
    <row r="357" spans="1:11" ht="18.75" customHeight="1" x14ac:dyDescent="0.2">
      <c r="A357" s="257">
        <v>7131387501</v>
      </c>
      <c r="B357" s="258" t="s">
        <v>623</v>
      </c>
      <c r="C357" s="259" t="s">
        <v>14</v>
      </c>
      <c r="D357" s="255">
        <v>281.86</v>
      </c>
      <c r="E357" s="272"/>
      <c r="F357" s="17"/>
      <c r="G357" s="16"/>
    </row>
    <row r="358" spans="1:11" ht="18.75" customHeight="1" x14ac:dyDescent="0.2">
      <c r="A358" s="257">
        <v>7131387502</v>
      </c>
      <c r="B358" s="258" t="s">
        <v>624</v>
      </c>
      <c r="C358" s="259" t="s">
        <v>14</v>
      </c>
      <c r="D358" s="255">
        <v>557.64</v>
      </c>
      <c r="E358" s="260" t="s">
        <v>625</v>
      </c>
      <c r="F358" s="9"/>
      <c r="G358" s="16"/>
    </row>
    <row r="359" spans="1:11" ht="18.75" customHeight="1" x14ac:dyDescent="0.2">
      <c r="A359" s="257">
        <v>7131390014</v>
      </c>
      <c r="B359" s="258" t="s">
        <v>626</v>
      </c>
      <c r="C359" s="259" t="s">
        <v>14</v>
      </c>
      <c r="D359" s="255">
        <v>228.14</v>
      </c>
      <c r="E359" s="256"/>
      <c r="F359" s="5"/>
      <c r="G359" s="16"/>
    </row>
    <row r="360" spans="1:11" ht="18.75" customHeight="1" x14ac:dyDescent="0.2">
      <c r="A360" s="257">
        <v>7131390015</v>
      </c>
      <c r="B360" s="258" t="s">
        <v>627</v>
      </c>
      <c r="C360" s="259" t="s">
        <v>14</v>
      </c>
      <c r="D360" s="255">
        <v>39.450000000000003</v>
      </c>
      <c r="E360" s="256"/>
      <c r="F360" s="5"/>
      <c r="G360" s="16"/>
    </row>
    <row r="361" spans="1:11" ht="18.75" customHeight="1" x14ac:dyDescent="0.2">
      <c r="A361" s="257">
        <v>7131390016</v>
      </c>
      <c r="B361" s="258" t="s">
        <v>628</v>
      </c>
      <c r="C361" s="259" t="s">
        <v>14</v>
      </c>
      <c r="D361" s="255">
        <v>552.67999999999995</v>
      </c>
      <c r="E361" s="256"/>
      <c r="F361" s="5"/>
      <c r="G361" s="16"/>
    </row>
    <row r="362" spans="1:11" ht="18.75" customHeight="1" x14ac:dyDescent="0.2">
      <c r="A362" s="252">
        <v>7131820031</v>
      </c>
      <c r="B362" s="253" t="s">
        <v>629</v>
      </c>
      <c r="C362" s="254" t="s">
        <v>20</v>
      </c>
      <c r="D362" s="255">
        <v>118.78</v>
      </c>
      <c r="E362" s="256"/>
      <c r="F362" s="5"/>
      <c r="G362" s="16"/>
    </row>
    <row r="363" spans="1:11" ht="25.5" x14ac:dyDescent="0.2">
      <c r="A363" s="252">
        <v>7131820032</v>
      </c>
      <c r="B363" s="253" t="s">
        <v>630</v>
      </c>
      <c r="C363" s="254" t="s">
        <v>20</v>
      </c>
      <c r="D363" s="255">
        <v>118.78</v>
      </c>
      <c r="E363" s="258" t="s">
        <v>631</v>
      </c>
      <c r="F363" s="17"/>
      <c r="G363" s="16"/>
    </row>
    <row r="364" spans="1:11" ht="19.5" customHeight="1" x14ac:dyDescent="0.2">
      <c r="A364" s="252">
        <v>7131820033</v>
      </c>
      <c r="B364" s="253" t="s">
        <v>632</v>
      </c>
      <c r="C364" s="254" t="s">
        <v>20</v>
      </c>
      <c r="D364" s="255">
        <v>503.37</v>
      </c>
      <c r="E364" s="272"/>
      <c r="F364" s="17"/>
      <c r="G364" s="16"/>
    </row>
    <row r="365" spans="1:11" ht="19.5" customHeight="1" x14ac:dyDescent="0.2">
      <c r="A365" s="252">
        <v>7131820034</v>
      </c>
      <c r="B365" s="253" t="s">
        <v>633</v>
      </c>
      <c r="C365" s="254" t="s">
        <v>20</v>
      </c>
      <c r="D365" s="255">
        <v>503.37</v>
      </c>
      <c r="E365" s="272"/>
      <c r="F365" s="17"/>
      <c r="G365" s="16"/>
    </row>
    <row r="366" spans="1:11" ht="25.5" customHeight="1" x14ac:dyDescent="0.2">
      <c r="A366" s="252">
        <v>7131820035</v>
      </c>
      <c r="B366" s="253" t="s">
        <v>634</v>
      </c>
      <c r="C366" s="254" t="s">
        <v>20</v>
      </c>
      <c r="D366" s="255">
        <v>3353.03</v>
      </c>
      <c r="E366" s="272"/>
      <c r="F366" s="17"/>
      <c r="G366" s="16"/>
    </row>
    <row r="367" spans="1:11" ht="25.5" x14ac:dyDescent="0.2">
      <c r="A367" s="252">
        <v>7131820036</v>
      </c>
      <c r="B367" s="253" t="s">
        <v>635</v>
      </c>
      <c r="C367" s="254" t="s">
        <v>20</v>
      </c>
      <c r="D367" s="255">
        <v>3632.94</v>
      </c>
      <c r="E367" s="272"/>
      <c r="F367" s="17"/>
      <c r="G367" s="16"/>
    </row>
    <row r="368" spans="1:11" ht="25.5" x14ac:dyDescent="0.2">
      <c r="A368" s="252">
        <v>7131820037</v>
      </c>
      <c r="B368" s="253" t="s">
        <v>636</v>
      </c>
      <c r="C368" s="254" t="s">
        <v>20</v>
      </c>
      <c r="D368" s="255">
        <v>3632.94</v>
      </c>
      <c r="E368" s="272"/>
      <c r="F368" s="17"/>
      <c r="G368" s="16"/>
    </row>
    <row r="369" spans="1:7" ht="16.5" customHeight="1" x14ac:dyDescent="0.2">
      <c r="A369" s="252">
        <v>7131820038</v>
      </c>
      <c r="B369" s="253" t="s">
        <v>637</v>
      </c>
      <c r="C369" s="254" t="s">
        <v>20</v>
      </c>
      <c r="D369" s="255">
        <v>2654.44</v>
      </c>
      <c r="E369" s="272"/>
      <c r="F369" s="17"/>
      <c r="G369" s="16"/>
    </row>
    <row r="370" spans="1:7" ht="25.5" x14ac:dyDescent="0.2">
      <c r="A370" s="252">
        <v>7131820039</v>
      </c>
      <c r="B370" s="253" t="s">
        <v>638</v>
      </c>
      <c r="C370" s="254" t="s">
        <v>20</v>
      </c>
      <c r="D370" s="255">
        <v>6078.04</v>
      </c>
      <c r="E370" s="258" t="s">
        <v>639</v>
      </c>
      <c r="F370" s="9"/>
      <c r="G370" s="16"/>
    </row>
    <row r="371" spans="1:7" ht="38.25" x14ac:dyDescent="0.2">
      <c r="A371" s="261">
        <v>7131900005</v>
      </c>
      <c r="B371" s="277" t="s">
        <v>640</v>
      </c>
      <c r="C371" s="254" t="s">
        <v>20</v>
      </c>
      <c r="D371" s="255">
        <v>835.44</v>
      </c>
      <c r="E371" s="260" t="s">
        <v>641</v>
      </c>
      <c r="F371" s="223" t="s">
        <v>1374</v>
      </c>
      <c r="G371" s="224"/>
    </row>
    <row r="372" spans="1:7" ht="25.5" x14ac:dyDescent="0.2">
      <c r="A372" s="252">
        <v>7131900033</v>
      </c>
      <c r="B372" s="258" t="s">
        <v>642</v>
      </c>
      <c r="C372" s="254" t="s">
        <v>197</v>
      </c>
      <c r="D372" s="255">
        <v>7.48</v>
      </c>
      <c r="E372" s="258" t="s">
        <v>643</v>
      </c>
      <c r="F372" s="9"/>
      <c r="G372" s="16"/>
    </row>
    <row r="373" spans="1:7" ht="17.25" customHeight="1" x14ac:dyDescent="0.2">
      <c r="A373" s="252">
        <v>7131900071</v>
      </c>
      <c r="B373" s="253" t="s">
        <v>644</v>
      </c>
      <c r="C373" s="254" t="s">
        <v>20</v>
      </c>
      <c r="D373" s="255">
        <v>300.52</v>
      </c>
      <c r="E373" s="260" t="s">
        <v>645</v>
      </c>
      <c r="F373" s="9"/>
      <c r="G373" s="16"/>
    </row>
    <row r="374" spans="1:7" ht="17.25" customHeight="1" x14ac:dyDescent="0.2">
      <c r="A374" s="252">
        <v>7131900072</v>
      </c>
      <c r="B374" s="253" t="s">
        <v>646</v>
      </c>
      <c r="C374" s="254" t="s">
        <v>20</v>
      </c>
      <c r="D374" s="255">
        <v>462.01</v>
      </c>
      <c r="E374" s="260" t="s">
        <v>647</v>
      </c>
      <c r="F374" s="9"/>
      <c r="G374" s="16"/>
    </row>
    <row r="375" spans="1:7" ht="25.5" x14ac:dyDescent="0.2">
      <c r="A375" s="252">
        <v>7131900625</v>
      </c>
      <c r="B375" s="258" t="s">
        <v>648</v>
      </c>
      <c r="C375" s="254" t="s">
        <v>197</v>
      </c>
      <c r="D375" s="255">
        <v>12.82</v>
      </c>
      <c r="E375" s="258" t="s">
        <v>649</v>
      </c>
      <c r="F375" s="9"/>
      <c r="G375" s="16"/>
    </row>
    <row r="376" spans="1:7" ht="25.5" x14ac:dyDescent="0.2">
      <c r="A376" s="252">
        <v>7131900650</v>
      </c>
      <c r="B376" s="258" t="s">
        <v>650</v>
      </c>
      <c r="C376" s="254" t="s">
        <v>197</v>
      </c>
      <c r="D376" s="255">
        <v>13.89</v>
      </c>
      <c r="E376" s="258" t="s">
        <v>651</v>
      </c>
      <c r="F376" s="9"/>
      <c r="G376" s="16"/>
    </row>
    <row r="377" spans="1:7" ht="18" customHeight="1" x14ac:dyDescent="0.2">
      <c r="A377" s="261">
        <v>7131900876</v>
      </c>
      <c r="B377" s="253" t="s">
        <v>652</v>
      </c>
      <c r="C377" s="254" t="s">
        <v>20</v>
      </c>
      <c r="D377" s="255">
        <v>296.25</v>
      </c>
      <c r="E377" s="260" t="s">
        <v>653</v>
      </c>
      <c r="F377" s="9"/>
      <c r="G377" s="16"/>
    </row>
    <row r="378" spans="1:7" ht="18.75" customHeight="1" x14ac:dyDescent="0.2">
      <c r="A378" s="252">
        <v>7131900876</v>
      </c>
      <c r="B378" s="253" t="s">
        <v>654</v>
      </c>
      <c r="C378" s="254" t="s">
        <v>20</v>
      </c>
      <c r="D378" s="255">
        <v>115.51</v>
      </c>
      <c r="E378" s="260" t="s">
        <v>653</v>
      </c>
      <c r="F378" s="9"/>
      <c r="G378" s="16"/>
    </row>
    <row r="379" spans="1:7" ht="16.5" customHeight="1" x14ac:dyDescent="0.2">
      <c r="A379" s="261">
        <v>7131900880</v>
      </c>
      <c r="B379" s="253" t="s">
        <v>655</v>
      </c>
      <c r="C379" s="254" t="s">
        <v>20</v>
      </c>
      <c r="D379" s="255">
        <v>744.35</v>
      </c>
      <c r="E379" s="260" t="s">
        <v>656</v>
      </c>
      <c r="F379" s="9"/>
      <c r="G379" s="16"/>
    </row>
    <row r="380" spans="1:7" ht="17.25" customHeight="1" x14ac:dyDescent="0.2">
      <c r="A380" s="261">
        <v>7131900881</v>
      </c>
      <c r="B380" s="253" t="s">
        <v>657</v>
      </c>
      <c r="C380" s="254" t="s">
        <v>20</v>
      </c>
      <c r="D380" s="255">
        <v>823.5</v>
      </c>
      <c r="E380" s="260" t="s">
        <v>658</v>
      </c>
      <c r="F380" s="9"/>
      <c r="G380" s="16"/>
    </row>
    <row r="381" spans="1:7" ht="25.5" x14ac:dyDescent="0.2">
      <c r="A381" s="254">
        <v>7131900969</v>
      </c>
      <c r="B381" s="258" t="s">
        <v>659</v>
      </c>
      <c r="C381" s="254" t="s">
        <v>271</v>
      </c>
      <c r="D381" s="255">
        <v>672.32</v>
      </c>
      <c r="E381" s="258" t="s">
        <v>660</v>
      </c>
      <c r="F381" s="9"/>
      <c r="G381" s="16"/>
    </row>
    <row r="382" spans="1:7" ht="25.5" x14ac:dyDescent="0.2">
      <c r="A382" s="254">
        <v>7131900971</v>
      </c>
      <c r="B382" s="258" t="s">
        <v>661</v>
      </c>
      <c r="C382" s="254" t="s">
        <v>271</v>
      </c>
      <c r="D382" s="255">
        <v>672.32</v>
      </c>
      <c r="E382" s="258" t="s">
        <v>662</v>
      </c>
      <c r="F382" s="9"/>
      <c r="G382" s="16"/>
    </row>
    <row r="383" spans="1:7" ht="25.5" x14ac:dyDescent="0.2">
      <c r="A383" s="254">
        <v>7131900973</v>
      </c>
      <c r="B383" s="258" t="s">
        <v>663</v>
      </c>
      <c r="C383" s="254" t="s">
        <v>271</v>
      </c>
      <c r="D383" s="255">
        <v>651.54999999999995</v>
      </c>
      <c r="E383" s="258" t="s">
        <v>664</v>
      </c>
      <c r="F383" s="9"/>
      <c r="G383" s="16"/>
    </row>
    <row r="384" spans="1:7" ht="25.5" x14ac:dyDescent="0.2">
      <c r="A384" s="254">
        <v>7131900975</v>
      </c>
      <c r="B384" s="258" t="s">
        <v>665</v>
      </c>
      <c r="C384" s="254" t="s">
        <v>271</v>
      </c>
      <c r="D384" s="255">
        <v>651.54999999999995</v>
      </c>
      <c r="E384" s="258" t="s">
        <v>666</v>
      </c>
      <c r="F384" s="9"/>
      <c r="G384" s="16"/>
    </row>
    <row r="385" spans="1:18" ht="25.5" x14ac:dyDescent="0.2">
      <c r="A385" s="254">
        <v>7131900977</v>
      </c>
      <c r="B385" s="258" t="s">
        <v>667</v>
      </c>
      <c r="C385" s="254" t="s">
        <v>271</v>
      </c>
      <c r="D385" s="255">
        <v>651.54999999999995</v>
      </c>
      <c r="E385" s="258" t="s">
        <v>668</v>
      </c>
      <c r="F385" s="9"/>
      <c r="G385" s="16"/>
    </row>
    <row r="386" spans="1:18" ht="25.5" x14ac:dyDescent="0.2">
      <c r="A386" s="254">
        <v>7131900979</v>
      </c>
      <c r="B386" s="258" t="s">
        <v>669</v>
      </c>
      <c r="C386" s="254" t="s">
        <v>271</v>
      </c>
      <c r="D386" s="255">
        <v>651.54999999999995</v>
      </c>
      <c r="E386" s="258" t="s">
        <v>670</v>
      </c>
      <c r="F386" s="9"/>
      <c r="G386" s="16"/>
    </row>
    <row r="387" spans="1:18" ht="25.5" x14ac:dyDescent="0.2">
      <c r="A387" s="254">
        <v>7131900981</v>
      </c>
      <c r="B387" s="258" t="s">
        <v>671</v>
      </c>
      <c r="C387" s="254" t="s">
        <v>271</v>
      </c>
      <c r="D387" s="255">
        <v>654.36</v>
      </c>
      <c r="E387" s="258" t="s">
        <v>672</v>
      </c>
      <c r="F387" s="9"/>
      <c r="G387" s="16"/>
    </row>
    <row r="388" spans="1:18" ht="25.5" x14ac:dyDescent="0.2">
      <c r="A388" s="254">
        <v>7131900974</v>
      </c>
      <c r="B388" s="258" t="s">
        <v>673</v>
      </c>
      <c r="C388" s="254" t="s">
        <v>271</v>
      </c>
      <c r="D388" s="255">
        <v>654.36</v>
      </c>
      <c r="E388" s="258" t="s">
        <v>674</v>
      </c>
      <c r="F388" s="9"/>
      <c r="G388" s="40"/>
    </row>
    <row r="389" spans="1:18" ht="25.5" x14ac:dyDescent="0.2">
      <c r="A389" s="261">
        <v>7131910653</v>
      </c>
      <c r="B389" s="253" t="s">
        <v>675</v>
      </c>
      <c r="C389" s="254" t="s">
        <v>20</v>
      </c>
      <c r="D389" s="255">
        <v>52.89</v>
      </c>
      <c r="E389" s="258" t="s">
        <v>676</v>
      </c>
      <c r="F389" s="9"/>
      <c r="G389" s="16"/>
    </row>
    <row r="390" spans="1:18" ht="25.5" x14ac:dyDescent="0.2">
      <c r="A390" s="261">
        <v>7131910654</v>
      </c>
      <c r="B390" s="253" t="s">
        <v>677</v>
      </c>
      <c r="C390" s="254" t="s">
        <v>20</v>
      </c>
      <c r="D390" s="255">
        <v>104.51</v>
      </c>
      <c r="E390" s="258" t="s">
        <v>678</v>
      </c>
      <c r="F390" s="9"/>
      <c r="G390" s="16"/>
    </row>
    <row r="391" spans="1:18" ht="25.5" x14ac:dyDescent="0.2">
      <c r="A391" s="252">
        <v>7131910655</v>
      </c>
      <c r="B391" s="253" t="s">
        <v>679</v>
      </c>
      <c r="C391" s="254" t="s">
        <v>20</v>
      </c>
      <c r="D391" s="255">
        <v>30.22</v>
      </c>
      <c r="E391" s="258" t="s">
        <v>680</v>
      </c>
      <c r="F391" s="9"/>
      <c r="G391" s="16"/>
    </row>
    <row r="392" spans="1:18" ht="25.5" x14ac:dyDescent="0.2">
      <c r="A392" s="261">
        <v>7131910656</v>
      </c>
      <c r="B392" s="253" t="s">
        <v>681</v>
      </c>
      <c r="C392" s="254" t="s">
        <v>20</v>
      </c>
      <c r="D392" s="255">
        <v>281.69</v>
      </c>
      <c r="E392" s="258" t="s">
        <v>682</v>
      </c>
      <c r="F392" s="9"/>
      <c r="G392" s="16"/>
    </row>
    <row r="393" spans="1:18" ht="25.5" x14ac:dyDescent="0.2">
      <c r="A393" s="261">
        <v>7131910657</v>
      </c>
      <c r="B393" s="253" t="s">
        <v>683</v>
      </c>
      <c r="C393" s="254" t="s">
        <v>20</v>
      </c>
      <c r="D393" s="255">
        <v>545.91</v>
      </c>
      <c r="E393" s="258" t="s">
        <v>684</v>
      </c>
      <c r="F393" s="9"/>
      <c r="G393" s="16"/>
    </row>
    <row r="394" spans="1:18" ht="25.5" x14ac:dyDescent="0.2">
      <c r="A394" s="261">
        <v>7131910658</v>
      </c>
      <c r="B394" s="253" t="s">
        <v>685</v>
      </c>
      <c r="C394" s="254" t="s">
        <v>20</v>
      </c>
      <c r="D394" s="255">
        <v>1209.93</v>
      </c>
      <c r="E394" s="258" t="s">
        <v>686</v>
      </c>
      <c r="F394" s="9"/>
      <c r="G394" s="16"/>
    </row>
    <row r="395" spans="1:18" ht="26.25" customHeight="1" x14ac:dyDescent="0.2">
      <c r="A395" s="271">
        <v>7131920001</v>
      </c>
      <c r="B395" s="286" t="s">
        <v>687</v>
      </c>
      <c r="C395" s="287" t="s">
        <v>4</v>
      </c>
      <c r="D395" s="255">
        <v>48828.18</v>
      </c>
      <c r="E395" s="258" t="s">
        <v>688</v>
      </c>
      <c r="F395" s="9"/>
      <c r="G395" s="18"/>
    </row>
    <row r="396" spans="1:18" ht="25.5" x14ac:dyDescent="0.2">
      <c r="A396" s="271">
        <v>7131920002</v>
      </c>
      <c r="B396" s="286" t="s">
        <v>689</v>
      </c>
      <c r="C396" s="287" t="s">
        <v>4</v>
      </c>
      <c r="D396" s="255">
        <v>106436.2</v>
      </c>
      <c r="E396" s="258" t="s">
        <v>690</v>
      </c>
      <c r="F396" s="9"/>
      <c r="G396" s="18"/>
    </row>
    <row r="397" spans="1:18" ht="17.25" customHeight="1" x14ac:dyDescent="0.2">
      <c r="A397" s="271">
        <v>7131920003</v>
      </c>
      <c r="B397" s="286" t="s">
        <v>691</v>
      </c>
      <c r="C397" s="287" t="s">
        <v>4</v>
      </c>
      <c r="D397" s="255">
        <v>344332.9</v>
      </c>
      <c r="E397" s="258" t="s">
        <v>692</v>
      </c>
      <c r="F397" s="9"/>
      <c r="G397" s="18"/>
    </row>
    <row r="398" spans="1:18" ht="25.5" x14ac:dyDescent="0.2">
      <c r="A398" s="254">
        <v>7131920112</v>
      </c>
      <c r="B398" s="278" t="s">
        <v>693</v>
      </c>
      <c r="C398" s="254" t="s">
        <v>20</v>
      </c>
      <c r="D398" s="255">
        <v>408116.65</v>
      </c>
      <c r="E398" s="258" t="s">
        <v>694</v>
      </c>
      <c r="F398" s="41"/>
      <c r="G398" s="16"/>
    </row>
    <row r="399" spans="1:18" ht="25.5" x14ac:dyDescent="0.2">
      <c r="A399" s="261">
        <v>7131920253</v>
      </c>
      <c r="B399" s="253" t="s">
        <v>695</v>
      </c>
      <c r="C399" s="254" t="s">
        <v>20</v>
      </c>
      <c r="D399" s="255">
        <v>870.63</v>
      </c>
      <c r="E399" s="258" t="s">
        <v>696</v>
      </c>
      <c r="F399" s="9"/>
      <c r="G399" s="16"/>
    </row>
    <row r="400" spans="1:18" ht="25.5" x14ac:dyDescent="0.2">
      <c r="A400" s="261">
        <v>7131920254</v>
      </c>
      <c r="B400" s="253" t="s">
        <v>697</v>
      </c>
      <c r="C400" s="254" t="s">
        <v>20</v>
      </c>
      <c r="D400" s="255">
        <v>2090.56</v>
      </c>
      <c r="E400" s="258" t="s">
        <v>698</v>
      </c>
      <c r="F400" s="9"/>
      <c r="G400" s="16"/>
      <c r="R400" s="1">
        <f>(13550-9794.56)/9794.56*100</f>
        <v>38.342100104547839</v>
      </c>
    </row>
    <row r="401" spans="1:18" ht="25.5" x14ac:dyDescent="0.2">
      <c r="A401" s="261">
        <v>7131920256</v>
      </c>
      <c r="B401" s="253" t="s">
        <v>699</v>
      </c>
      <c r="C401" s="254" t="s">
        <v>20</v>
      </c>
      <c r="D401" s="255">
        <v>4043.81</v>
      </c>
      <c r="E401" s="258" t="s">
        <v>700</v>
      </c>
      <c r="F401" s="9"/>
      <c r="G401" s="16"/>
      <c r="R401" s="1">
        <f>(20500-15293.6)/15293.6*100</f>
        <v>34.042998378406651</v>
      </c>
    </row>
    <row r="402" spans="1:18" ht="25.5" x14ac:dyDescent="0.2">
      <c r="A402" s="261">
        <v>7131920258</v>
      </c>
      <c r="B402" s="253" t="s">
        <v>701</v>
      </c>
      <c r="C402" s="254" t="s">
        <v>20</v>
      </c>
      <c r="D402" s="255">
        <v>5677.06</v>
      </c>
      <c r="E402" s="258" t="s">
        <v>702</v>
      </c>
      <c r="F402" s="9"/>
      <c r="G402" s="16"/>
      <c r="R402" s="1">
        <f>(33650-24258.16)/24258.16*100</f>
        <v>38.716209308537827</v>
      </c>
    </row>
    <row r="403" spans="1:18" ht="25.5" x14ac:dyDescent="0.2">
      <c r="A403" s="261">
        <v>7131920259</v>
      </c>
      <c r="B403" s="253" t="s">
        <v>703</v>
      </c>
      <c r="C403" s="254" t="s">
        <v>20</v>
      </c>
      <c r="D403" s="255">
        <v>7702.3</v>
      </c>
      <c r="E403" s="258" t="s">
        <v>704</v>
      </c>
      <c r="F403" s="9"/>
      <c r="G403" s="16"/>
      <c r="R403" s="1">
        <f>(51000-30258)/30258*100</f>
        <v>68.550465992464808</v>
      </c>
    </row>
    <row r="404" spans="1:18" ht="25.5" x14ac:dyDescent="0.2">
      <c r="A404" s="261">
        <v>7131920260</v>
      </c>
      <c r="B404" s="253" t="s">
        <v>705</v>
      </c>
      <c r="C404" s="254" t="s">
        <v>20</v>
      </c>
      <c r="D404" s="255">
        <v>11634.1</v>
      </c>
      <c r="E404" s="258" t="s">
        <v>706</v>
      </c>
      <c r="F404" s="9"/>
      <c r="G404" s="16"/>
      <c r="R404" s="1">
        <f>(67000-44299.43)/44299.43*100</f>
        <v>51.243481010929479</v>
      </c>
    </row>
    <row r="405" spans="1:18" ht="25.5" x14ac:dyDescent="0.2">
      <c r="A405" s="252">
        <v>7131930109</v>
      </c>
      <c r="B405" s="253" t="s">
        <v>707</v>
      </c>
      <c r="C405" s="254" t="s">
        <v>20</v>
      </c>
      <c r="D405" s="255"/>
      <c r="E405" s="258" t="s">
        <v>708</v>
      </c>
      <c r="F405" s="9"/>
      <c r="G405" s="20" t="s">
        <v>63</v>
      </c>
    </row>
    <row r="406" spans="1:18" ht="25.5" x14ac:dyDescent="0.2">
      <c r="A406" s="261">
        <v>7131930221</v>
      </c>
      <c r="B406" s="253" t="s">
        <v>709</v>
      </c>
      <c r="C406" s="254" t="s">
        <v>20</v>
      </c>
      <c r="D406" s="255">
        <v>10230.879999999999</v>
      </c>
      <c r="E406" s="258" t="s">
        <v>710</v>
      </c>
      <c r="F406" s="9"/>
      <c r="G406" s="16"/>
    </row>
    <row r="407" spans="1:18" ht="25.5" x14ac:dyDescent="0.2">
      <c r="A407" s="261">
        <v>7131930321</v>
      </c>
      <c r="B407" s="253" t="s">
        <v>711</v>
      </c>
      <c r="C407" s="254" t="s">
        <v>20</v>
      </c>
      <c r="D407" s="255">
        <v>22715.4</v>
      </c>
      <c r="E407" s="258" t="s">
        <v>712</v>
      </c>
      <c r="F407" s="9"/>
      <c r="G407" s="16"/>
    </row>
    <row r="408" spans="1:18" ht="18.75" customHeight="1" x14ac:dyDescent="0.2">
      <c r="A408" s="307">
        <v>7131930412</v>
      </c>
      <c r="B408" s="293" t="s">
        <v>713</v>
      </c>
      <c r="C408" s="308" t="s">
        <v>20</v>
      </c>
      <c r="D408" s="309">
        <v>1020.31</v>
      </c>
      <c r="E408" s="264" t="s">
        <v>714</v>
      </c>
      <c r="F408" s="9"/>
      <c r="G408" s="16"/>
    </row>
    <row r="409" spans="1:18" ht="18.75" customHeight="1" x14ac:dyDescent="0.2">
      <c r="A409" s="307">
        <v>7131930415</v>
      </c>
      <c r="B409" s="293" t="s">
        <v>715</v>
      </c>
      <c r="C409" s="308" t="s">
        <v>20</v>
      </c>
      <c r="D409" s="309">
        <v>2729.94</v>
      </c>
      <c r="E409" s="264" t="s">
        <v>716</v>
      </c>
      <c r="F409" s="9"/>
      <c r="G409" s="16"/>
    </row>
    <row r="410" spans="1:18" ht="25.5" x14ac:dyDescent="0.2">
      <c r="A410" s="261">
        <v>7131930663</v>
      </c>
      <c r="B410" s="253" t="s">
        <v>717</v>
      </c>
      <c r="C410" s="254" t="s">
        <v>20</v>
      </c>
      <c r="D410" s="255">
        <v>24983.38</v>
      </c>
      <c r="E410" s="258" t="s">
        <v>718</v>
      </c>
      <c r="F410" s="9"/>
      <c r="G410" s="16"/>
    </row>
    <row r="411" spans="1:18" ht="25.5" x14ac:dyDescent="0.2">
      <c r="A411" s="261">
        <v>7131930752</v>
      </c>
      <c r="B411" s="253" t="s">
        <v>719</v>
      </c>
      <c r="C411" s="254" t="s">
        <v>20</v>
      </c>
      <c r="D411" s="255">
        <v>43236.47</v>
      </c>
      <c r="E411" s="258" t="s">
        <v>720</v>
      </c>
      <c r="F411" s="9"/>
      <c r="G411" s="16"/>
    </row>
    <row r="412" spans="1:18" ht="42.75" customHeight="1" x14ac:dyDescent="0.2">
      <c r="A412" s="310">
        <v>7131931091</v>
      </c>
      <c r="B412" s="277" t="s">
        <v>721</v>
      </c>
      <c r="C412" s="271" t="s">
        <v>73</v>
      </c>
      <c r="D412" s="255">
        <v>31998.99</v>
      </c>
      <c r="E412" s="258"/>
      <c r="F412" s="9"/>
      <c r="G412" s="24"/>
    </row>
    <row r="413" spans="1:18" ht="29.25" customHeight="1" x14ac:dyDescent="0.2">
      <c r="A413" s="310">
        <v>7131931095</v>
      </c>
      <c r="B413" s="277" t="s">
        <v>722</v>
      </c>
      <c r="C413" s="271" t="s">
        <v>73</v>
      </c>
      <c r="D413" s="255">
        <v>17741.63</v>
      </c>
      <c r="E413" s="258"/>
      <c r="F413" s="9"/>
      <c r="G413" s="24"/>
    </row>
    <row r="414" spans="1:18" ht="25.5" x14ac:dyDescent="0.2">
      <c r="A414" s="261">
        <v>7131940602</v>
      </c>
      <c r="B414" s="253" t="s">
        <v>723</v>
      </c>
      <c r="C414" s="254" t="s">
        <v>20</v>
      </c>
      <c r="D414" s="255">
        <v>2794.39</v>
      </c>
      <c r="E414" s="258" t="s">
        <v>724</v>
      </c>
      <c r="F414" s="17"/>
      <c r="G414" s="16"/>
    </row>
    <row r="415" spans="1:18" ht="25.5" x14ac:dyDescent="0.2">
      <c r="A415" s="261">
        <v>7131940610</v>
      </c>
      <c r="B415" s="253" t="s">
        <v>725</v>
      </c>
      <c r="C415" s="254" t="s">
        <v>20</v>
      </c>
      <c r="D415" s="255">
        <v>26546.720000000001</v>
      </c>
      <c r="E415" s="258" t="s">
        <v>726</v>
      </c>
      <c r="F415" s="17"/>
      <c r="G415" s="16"/>
    </row>
    <row r="416" spans="1:18" ht="18.75" customHeight="1" x14ac:dyDescent="0.2">
      <c r="A416" s="261">
        <v>7131940612</v>
      </c>
      <c r="B416" s="253" t="s">
        <v>727</v>
      </c>
      <c r="C416" s="254" t="s">
        <v>20</v>
      </c>
      <c r="D416" s="255">
        <v>26546.720000000001</v>
      </c>
      <c r="E416" s="272"/>
      <c r="F416" s="17"/>
      <c r="G416" s="16"/>
    </row>
    <row r="417" spans="1:7" ht="28.5" customHeight="1" x14ac:dyDescent="0.2">
      <c r="A417" s="261">
        <v>7131940871</v>
      </c>
      <c r="B417" s="277" t="s">
        <v>728</v>
      </c>
      <c r="C417" s="271" t="s">
        <v>197</v>
      </c>
      <c r="D417" s="255">
        <v>53732.22</v>
      </c>
      <c r="E417" s="272"/>
      <c r="F417" s="17"/>
      <c r="G417" s="24"/>
    </row>
    <row r="418" spans="1:7" ht="25.5" x14ac:dyDescent="0.2">
      <c r="A418" s="261">
        <v>7131941762</v>
      </c>
      <c r="B418" s="278" t="s">
        <v>729</v>
      </c>
      <c r="C418" s="254" t="s">
        <v>20</v>
      </c>
      <c r="D418" s="255">
        <v>149663.06</v>
      </c>
      <c r="E418" s="258" t="s">
        <v>730</v>
      </c>
      <c r="F418" s="9"/>
      <c r="G418" s="16"/>
    </row>
    <row r="419" spans="1:7" ht="25.5" x14ac:dyDescent="0.2">
      <c r="A419" s="261">
        <v>7131943380</v>
      </c>
      <c r="B419" s="278" t="s">
        <v>731</v>
      </c>
      <c r="C419" s="254" t="s">
        <v>20</v>
      </c>
      <c r="D419" s="255">
        <v>303153.58</v>
      </c>
      <c r="E419" s="260" t="s">
        <v>732</v>
      </c>
      <c r="F419" s="9"/>
      <c r="G419" s="16"/>
    </row>
    <row r="420" spans="1:7" ht="41.25" customHeight="1" x14ac:dyDescent="0.2">
      <c r="A420" s="254">
        <v>7131950010</v>
      </c>
      <c r="B420" s="253" t="s">
        <v>733</v>
      </c>
      <c r="C420" s="254" t="s">
        <v>20</v>
      </c>
      <c r="D420" s="255">
        <v>1215.0899999999999</v>
      </c>
      <c r="E420" s="258" t="s">
        <v>734</v>
      </c>
      <c r="F420" s="9"/>
      <c r="G420" s="16"/>
    </row>
    <row r="421" spans="1:7" ht="38.25" x14ac:dyDescent="0.2">
      <c r="A421" s="254">
        <v>7131950012</v>
      </c>
      <c r="B421" s="253" t="s">
        <v>735</v>
      </c>
      <c r="C421" s="254" t="s">
        <v>20</v>
      </c>
      <c r="D421" s="255">
        <v>1463.7</v>
      </c>
      <c r="E421" s="258" t="s">
        <v>736</v>
      </c>
      <c r="F421" s="9"/>
      <c r="G421" s="16"/>
    </row>
    <row r="422" spans="1:7" ht="42" customHeight="1" x14ac:dyDescent="0.2">
      <c r="A422" s="252">
        <v>7131950015</v>
      </c>
      <c r="B422" s="253" t="s">
        <v>737</v>
      </c>
      <c r="C422" s="254" t="s">
        <v>20</v>
      </c>
      <c r="D422" s="255">
        <v>47090.64</v>
      </c>
      <c r="E422" s="256"/>
      <c r="F422" s="5"/>
      <c r="G422" s="16"/>
    </row>
    <row r="423" spans="1:7" ht="20.25" customHeight="1" x14ac:dyDescent="0.2">
      <c r="A423" s="252">
        <v>7131950016</v>
      </c>
      <c r="B423" s="253" t="s">
        <v>738</v>
      </c>
      <c r="C423" s="254" t="s">
        <v>20</v>
      </c>
      <c r="D423" s="255">
        <v>404515.35</v>
      </c>
      <c r="E423" s="256"/>
      <c r="F423" s="5"/>
      <c r="G423" s="16"/>
    </row>
    <row r="424" spans="1:7" ht="42" customHeight="1" x14ac:dyDescent="0.2">
      <c r="A424" s="261">
        <v>7131950065</v>
      </c>
      <c r="B424" s="253" t="s">
        <v>739</v>
      </c>
      <c r="C424" s="254" t="s">
        <v>20</v>
      </c>
      <c r="D424" s="255">
        <v>17597.77</v>
      </c>
      <c r="E424" s="258" t="s">
        <v>740</v>
      </c>
      <c r="F424" s="9"/>
      <c r="G424" s="16"/>
    </row>
    <row r="425" spans="1:7" ht="40.5" customHeight="1" x14ac:dyDescent="0.2">
      <c r="A425" s="254">
        <v>7131950105</v>
      </c>
      <c r="B425" s="253" t="s">
        <v>741</v>
      </c>
      <c r="C425" s="254" t="s">
        <v>20</v>
      </c>
      <c r="D425" s="255">
        <v>21998.12</v>
      </c>
      <c r="E425" s="258" t="s">
        <v>742</v>
      </c>
      <c r="F425" s="9"/>
      <c r="G425" s="16"/>
    </row>
    <row r="426" spans="1:7" ht="29.25" customHeight="1" x14ac:dyDescent="0.2">
      <c r="A426" s="261">
        <v>7131950200</v>
      </c>
      <c r="B426" s="253" t="s">
        <v>743</v>
      </c>
      <c r="C426" s="254" t="s">
        <v>20</v>
      </c>
      <c r="D426" s="255">
        <v>43994.41</v>
      </c>
      <c r="E426" s="258" t="s">
        <v>744</v>
      </c>
      <c r="F426" s="9"/>
      <c r="G426" s="16"/>
    </row>
    <row r="427" spans="1:7" ht="29.25" customHeight="1" x14ac:dyDescent="0.2">
      <c r="A427" s="261">
        <v>7131950207</v>
      </c>
      <c r="B427" s="253" t="s">
        <v>745</v>
      </c>
      <c r="C427" s="254" t="s">
        <v>20</v>
      </c>
      <c r="D427" s="311">
        <v>37749.86</v>
      </c>
      <c r="E427" s="258" t="s">
        <v>746</v>
      </c>
      <c r="F427" s="9"/>
      <c r="G427" s="16"/>
    </row>
    <row r="428" spans="1:7" ht="29.25" customHeight="1" x14ac:dyDescent="0.2">
      <c r="A428" s="261">
        <v>7131950208</v>
      </c>
      <c r="B428" s="277" t="s">
        <v>747</v>
      </c>
      <c r="C428" s="271" t="s">
        <v>20</v>
      </c>
      <c r="D428" s="311">
        <v>21318.080000000002</v>
      </c>
      <c r="E428" s="258"/>
      <c r="F428" s="9"/>
      <c r="G428" s="42"/>
    </row>
    <row r="429" spans="1:7" ht="29.25" customHeight="1" x14ac:dyDescent="0.2">
      <c r="A429" s="261">
        <v>7131950209</v>
      </c>
      <c r="B429" s="277" t="s">
        <v>748</v>
      </c>
      <c r="C429" s="271" t="s">
        <v>20</v>
      </c>
      <c r="D429" s="311">
        <v>36582.870000000003</v>
      </c>
      <c r="E429" s="258"/>
      <c r="F429" s="9"/>
      <c r="G429" s="42"/>
    </row>
    <row r="430" spans="1:7" ht="29.25" customHeight="1" x14ac:dyDescent="0.2">
      <c r="A430" s="254">
        <v>7131960006</v>
      </c>
      <c r="B430" s="278" t="s">
        <v>749</v>
      </c>
      <c r="C430" s="254" t="s">
        <v>20</v>
      </c>
      <c r="D430" s="255">
        <v>26195.119999999999</v>
      </c>
      <c r="E430" s="258" t="s">
        <v>750</v>
      </c>
      <c r="F430" s="9"/>
      <c r="G430" s="16"/>
    </row>
    <row r="431" spans="1:7" ht="30" customHeight="1" x14ac:dyDescent="0.2">
      <c r="A431" s="254">
        <v>7131960007</v>
      </c>
      <c r="B431" s="278" t="s">
        <v>751</v>
      </c>
      <c r="C431" s="254" t="s">
        <v>20</v>
      </c>
      <c r="D431" s="255">
        <v>28921.919999999998</v>
      </c>
      <c r="E431" s="258" t="s">
        <v>752</v>
      </c>
      <c r="F431" s="9"/>
      <c r="G431" s="16"/>
    </row>
    <row r="432" spans="1:7" ht="27.75" customHeight="1" x14ac:dyDescent="0.2">
      <c r="A432" s="261">
        <v>7131960008</v>
      </c>
      <c r="B432" s="253" t="s">
        <v>753</v>
      </c>
      <c r="C432" s="254" t="s">
        <v>20</v>
      </c>
      <c r="D432" s="255">
        <v>25498.47</v>
      </c>
      <c r="E432" s="258" t="s">
        <v>754</v>
      </c>
      <c r="F432" s="9"/>
      <c r="G432" s="16"/>
    </row>
    <row r="433" spans="1:7" ht="27.75" customHeight="1" x14ac:dyDescent="0.2">
      <c r="A433" s="254">
        <v>7131960009</v>
      </c>
      <c r="B433" s="253" t="s">
        <v>755</v>
      </c>
      <c r="C433" s="254" t="s">
        <v>20</v>
      </c>
      <c r="D433" s="255">
        <v>26865.52</v>
      </c>
      <c r="E433" s="258" t="s">
        <v>756</v>
      </c>
      <c r="F433" s="9"/>
      <c r="G433" s="16"/>
    </row>
    <row r="434" spans="1:7" ht="30" customHeight="1" x14ac:dyDescent="0.2">
      <c r="A434" s="312">
        <v>7131960010</v>
      </c>
      <c r="B434" s="277" t="s">
        <v>757</v>
      </c>
      <c r="C434" s="271" t="s">
        <v>20</v>
      </c>
      <c r="D434" s="255">
        <v>82552.710000000006</v>
      </c>
      <c r="E434" s="258"/>
      <c r="F434" s="9"/>
      <c r="G434" s="24"/>
    </row>
    <row r="435" spans="1:7" ht="28.5" customHeight="1" x14ac:dyDescent="0.2">
      <c r="A435" s="254">
        <v>7131960520</v>
      </c>
      <c r="B435" s="253" t="s">
        <v>758</v>
      </c>
      <c r="C435" s="254" t="s">
        <v>20</v>
      </c>
      <c r="D435" s="255">
        <v>38189.199999999997</v>
      </c>
      <c r="E435" s="258" t="s">
        <v>759</v>
      </c>
      <c r="F435" s="9"/>
      <c r="G435" s="16"/>
    </row>
    <row r="436" spans="1:7" ht="28.5" customHeight="1" x14ac:dyDescent="0.2">
      <c r="A436" s="254">
        <v>7131960522</v>
      </c>
      <c r="B436" s="253" t="s">
        <v>760</v>
      </c>
      <c r="C436" s="254" t="s">
        <v>20</v>
      </c>
      <c r="D436" s="255">
        <v>38434.25</v>
      </c>
      <c r="E436" s="258" t="s">
        <v>761</v>
      </c>
      <c r="F436" s="9"/>
      <c r="G436" s="16"/>
    </row>
    <row r="437" spans="1:7" ht="28.5" customHeight="1" x14ac:dyDescent="0.2">
      <c r="A437" s="254">
        <v>7131960524</v>
      </c>
      <c r="B437" s="253" t="s">
        <v>762</v>
      </c>
      <c r="C437" s="254" t="s">
        <v>20</v>
      </c>
      <c r="D437" s="255">
        <v>39001.74</v>
      </c>
      <c r="E437" s="258" t="s">
        <v>763</v>
      </c>
      <c r="F437" s="9"/>
      <c r="G437" s="16"/>
    </row>
    <row r="438" spans="1:7" ht="53.25" customHeight="1" x14ac:dyDescent="0.2">
      <c r="A438" s="257">
        <v>7132002234</v>
      </c>
      <c r="B438" s="258" t="s">
        <v>764</v>
      </c>
      <c r="C438" s="259" t="s">
        <v>14</v>
      </c>
      <c r="D438" s="255">
        <v>247.03</v>
      </c>
      <c r="E438" s="260"/>
      <c r="F438" s="9"/>
      <c r="G438" s="16"/>
    </row>
    <row r="439" spans="1:7" ht="18.75" customHeight="1" x14ac:dyDescent="0.2">
      <c r="A439" s="257">
        <v>7132004003</v>
      </c>
      <c r="B439" s="258" t="s">
        <v>765</v>
      </c>
      <c r="C439" s="259" t="s">
        <v>14</v>
      </c>
      <c r="D439" s="255">
        <v>168.81</v>
      </c>
      <c r="E439" s="260"/>
      <c r="F439" s="9"/>
      <c r="G439" s="16"/>
    </row>
    <row r="440" spans="1:7" ht="18.75" customHeight="1" x14ac:dyDescent="0.2">
      <c r="A440" s="257">
        <v>7132004004</v>
      </c>
      <c r="B440" s="258" t="s">
        <v>766</v>
      </c>
      <c r="C440" s="259" t="s">
        <v>14</v>
      </c>
      <c r="D440" s="255">
        <v>13.78</v>
      </c>
      <c r="E440" s="260"/>
      <c r="F440" s="9"/>
      <c r="G440" s="16"/>
    </row>
    <row r="441" spans="1:7" ht="18.75" customHeight="1" x14ac:dyDescent="0.2">
      <c r="A441" s="257">
        <v>7132011171</v>
      </c>
      <c r="B441" s="258" t="s">
        <v>767</v>
      </c>
      <c r="C441" s="259" t="s">
        <v>14</v>
      </c>
      <c r="D441" s="255">
        <v>622.36</v>
      </c>
      <c r="E441" s="260"/>
      <c r="F441" s="9"/>
      <c r="G441" s="24"/>
    </row>
    <row r="442" spans="1:7" ht="18.75" customHeight="1" x14ac:dyDescent="0.2">
      <c r="A442" s="290">
        <v>7132013331</v>
      </c>
      <c r="B442" s="258" t="s">
        <v>768</v>
      </c>
      <c r="C442" s="259" t="s">
        <v>14</v>
      </c>
      <c r="D442" s="255">
        <v>492.85</v>
      </c>
      <c r="E442" s="260" t="s">
        <v>769</v>
      </c>
      <c r="F442" s="9"/>
      <c r="G442" s="16"/>
    </row>
    <row r="443" spans="1:7" ht="18.75" customHeight="1" x14ac:dyDescent="0.2">
      <c r="A443" s="257">
        <v>7132014014</v>
      </c>
      <c r="B443" s="258" t="s">
        <v>770</v>
      </c>
      <c r="C443" s="259" t="s">
        <v>14</v>
      </c>
      <c r="D443" s="255">
        <v>3420.23</v>
      </c>
      <c r="E443" s="260"/>
      <c r="F443" s="9"/>
      <c r="G443" s="16"/>
    </row>
    <row r="444" spans="1:7" ht="18.75" customHeight="1" x14ac:dyDescent="0.2">
      <c r="A444" s="257">
        <v>7132028159</v>
      </c>
      <c r="B444" s="258" t="s">
        <v>771</v>
      </c>
      <c r="C444" s="259" t="s">
        <v>14</v>
      </c>
      <c r="D444" s="255">
        <v>1363.25</v>
      </c>
      <c r="E444" s="260"/>
      <c r="F444" s="9"/>
      <c r="G444" s="16"/>
    </row>
    <row r="445" spans="1:7" ht="20.25" customHeight="1" x14ac:dyDescent="0.2">
      <c r="A445" s="257">
        <v>7132028160</v>
      </c>
      <c r="B445" s="258" t="s">
        <v>772</v>
      </c>
      <c r="C445" s="259" t="s">
        <v>14</v>
      </c>
      <c r="D445" s="255">
        <v>421.8</v>
      </c>
      <c r="E445" s="260"/>
      <c r="F445" s="9"/>
      <c r="G445" s="16"/>
    </row>
    <row r="446" spans="1:7" ht="25.5" x14ac:dyDescent="0.2">
      <c r="A446" s="290">
        <v>7132061858</v>
      </c>
      <c r="B446" s="258" t="s">
        <v>773</v>
      </c>
      <c r="C446" s="259" t="s">
        <v>14</v>
      </c>
      <c r="D446" s="255">
        <v>289.8</v>
      </c>
      <c r="E446" s="258" t="s">
        <v>774</v>
      </c>
      <c r="F446" s="9"/>
      <c r="G446" s="16"/>
    </row>
    <row r="447" spans="1:7" ht="20.25" customHeight="1" x14ac:dyDescent="0.2">
      <c r="A447" s="257">
        <v>7132072006</v>
      </c>
      <c r="B447" s="258" t="s">
        <v>775</v>
      </c>
      <c r="C447" s="259" t="s">
        <v>14</v>
      </c>
      <c r="D447" s="255">
        <v>87.93</v>
      </c>
      <c r="E447" s="260" t="s">
        <v>776</v>
      </c>
      <c r="F447" s="9"/>
      <c r="G447" s="16"/>
    </row>
    <row r="448" spans="1:7" ht="20.25" customHeight="1" x14ac:dyDescent="0.2">
      <c r="A448" s="257">
        <v>7132072007</v>
      </c>
      <c r="B448" s="258" t="s">
        <v>777</v>
      </c>
      <c r="C448" s="259" t="s">
        <v>14</v>
      </c>
      <c r="D448" s="255">
        <v>82.35</v>
      </c>
      <c r="E448" s="260" t="s">
        <v>778</v>
      </c>
      <c r="F448" s="9"/>
      <c r="G448" s="16"/>
    </row>
    <row r="449" spans="1:7" ht="18.75" customHeight="1" x14ac:dyDescent="0.2">
      <c r="A449" s="257">
        <v>7132072008</v>
      </c>
      <c r="B449" s="258" t="s">
        <v>779</v>
      </c>
      <c r="C449" s="259" t="s">
        <v>14</v>
      </c>
      <c r="D449" s="255">
        <v>76.760000000000005</v>
      </c>
      <c r="E449" s="260" t="s">
        <v>780</v>
      </c>
      <c r="F449" s="9"/>
      <c r="G449" s="16"/>
    </row>
    <row r="450" spans="1:7" ht="25.5" x14ac:dyDescent="0.2">
      <c r="A450" s="290">
        <v>7132072522</v>
      </c>
      <c r="B450" s="258" t="s">
        <v>781</v>
      </c>
      <c r="C450" s="259" t="s">
        <v>14</v>
      </c>
      <c r="D450" s="255"/>
      <c r="E450" s="258" t="s">
        <v>782</v>
      </c>
      <c r="F450" s="9"/>
      <c r="G450" s="20" t="s">
        <v>63</v>
      </c>
    </row>
    <row r="451" spans="1:7" ht="39" customHeight="1" x14ac:dyDescent="0.2">
      <c r="A451" s="257">
        <v>7132074032</v>
      </c>
      <c r="B451" s="258" t="s">
        <v>783</v>
      </c>
      <c r="C451" s="259" t="s">
        <v>784</v>
      </c>
      <c r="D451" s="255">
        <v>1914.82</v>
      </c>
      <c r="E451" s="260" t="s">
        <v>785</v>
      </c>
      <c r="F451" s="9"/>
    </row>
    <row r="452" spans="1:7" ht="18" customHeight="1" x14ac:dyDescent="0.2">
      <c r="A452" s="257">
        <v>7132074033</v>
      </c>
      <c r="B452" s="258" t="s">
        <v>786</v>
      </c>
      <c r="C452" s="259" t="s">
        <v>784</v>
      </c>
      <c r="D452" s="255">
        <v>791.33</v>
      </c>
      <c r="E452" s="260"/>
      <c r="F452" s="9"/>
    </row>
    <row r="453" spans="1:7" ht="42.75" customHeight="1" x14ac:dyDescent="0.2">
      <c r="A453" s="257">
        <v>7132074034</v>
      </c>
      <c r="B453" s="258" t="s">
        <v>787</v>
      </c>
      <c r="C453" s="259" t="s">
        <v>784</v>
      </c>
      <c r="D453" s="255">
        <v>905.77</v>
      </c>
      <c r="E453" s="260" t="s">
        <v>788</v>
      </c>
      <c r="F453" s="9"/>
    </row>
    <row r="454" spans="1:7" ht="17.25" customHeight="1" x14ac:dyDescent="0.2">
      <c r="A454" s="257">
        <v>7132074035</v>
      </c>
      <c r="B454" s="258" t="s">
        <v>789</v>
      </c>
      <c r="C454" s="259" t="s">
        <v>14</v>
      </c>
      <c r="D454" s="255">
        <v>587.55999999999995</v>
      </c>
      <c r="E454" s="260"/>
      <c r="F454" s="9"/>
    </row>
    <row r="455" spans="1:7" ht="28.5" customHeight="1" x14ac:dyDescent="0.2">
      <c r="A455" s="257">
        <v>7132074036</v>
      </c>
      <c r="B455" s="258" t="s">
        <v>790</v>
      </c>
      <c r="C455" s="259" t="s">
        <v>784</v>
      </c>
      <c r="D455" s="255">
        <v>1744.55</v>
      </c>
      <c r="E455" s="260" t="s">
        <v>791</v>
      </c>
      <c r="F455" s="9"/>
    </row>
    <row r="456" spans="1:7" ht="18.75" customHeight="1" x14ac:dyDescent="0.2">
      <c r="A456" s="257">
        <v>7132088614</v>
      </c>
      <c r="B456" s="258" t="s">
        <v>792</v>
      </c>
      <c r="C456" s="259" t="s">
        <v>14</v>
      </c>
      <c r="D456" s="255">
        <v>1454.16</v>
      </c>
      <c r="E456" s="260"/>
      <c r="F456" s="9"/>
    </row>
    <row r="457" spans="1:7" ht="18.75" customHeight="1" x14ac:dyDescent="0.2">
      <c r="A457" s="257">
        <v>7132088615</v>
      </c>
      <c r="B457" s="258" t="s">
        <v>793</v>
      </c>
      <c r="C457" s="259" t="s">
        <v>14</v>
      </c>
      <c r="D457" s="255">
        <v>798.05</v>
      </c>
      <c r="E457" s="260"/>
      <c r="F457" s="9"/>
    </row>
    <row r="458" spans="1:7" ht="119.25" customHeight="1" x14ac:dyDescent="0.2">
      <c r="A458" s="252">
        <v>7132200014</v>
      </c>
      <c r="B458" s="277" t="s">
        <v>794</v>
      </c>
      <c r="C458" s="254" t="s">
        <v>20</v>
      </c>
      <c r="D458" s="255">
        <v>162667.84</v>
      </c>
      <c r="E458" s="260" t="s">
        <v>795</v>
      </c>
      <c r="F458" s="9"/>
      <c r="G458" s="30"/>
    </row>
    <row r="459" spans="1:7" ht="27.75" customHeight="1" x14ac:dyDescent="0.2">
      <c r="A459" s="254">
        <v>7132200812</v>
      </c>
      <c r="B459" s="253" t="s">
        <v>796</v>
      </c>
      <c r="C459" s="254" t="s">
        <v>20</v>
      </c>
      <c r="D459" s="255">
        <v>1770.23</v>
      </c>
      <c r="E459" s="258" t="s">
        <v>797</v>
      </c>
      <c r="F459" s="9"/>
    </row>
    <row r="460" spans="1:7" ht="27.75" customHeight="1" x14ac:dyDescent="0.2">
      <c r="A460" s="254">
        <v>7132200813</v>
      </c>
      <c r="B460" s="253" t="s">
        <v>798</v>
      </c>
      <c r="C460" s="254" t="s">
        <v>20</v>
      </c>
      <c r="D460" s="255">
        <v>3539.36</v>
      </c>
      <c r="E460" s="258" t="s">
        <v>797</v>
      </c>
      <c r="F460" s="9"/>
    </row>
    <row r="461" spans="1:7" ht="25.5" x14ac:dyDescent="0.2">
      <c r="A461" s="254">
        <v>7132200814</v>
      </c>
      <c r="B461" s="253" t="s">
        <v>799</v>
      </c>
      <c r="C461" s="254" t="s">
        <v>20</v>
      </c>
      <c r="D461" s="255">
        <v>4252.76</v>
      </c>
      <c r="E461" s="258" t="s">
        <v>797</v>
      </c>
      <c r="F461" s="9"/>
    </row>
    <row r="462" spans="1:7" ht="25.5" x14ac:dyDescent="0.2">
      <c r="A462" s="254">
        <v>7132200815</v>
      </c>
      <c r="B462" s="253" t="s">
        <v>800</v>
      </c>
      <c r="C462" s="254" t="s">
        <v>20</v>
      </c>
      <c r="D462" s="255">
        <v>7057.65</v>
      </c>
      <c r="E462" s="258" t="s">
        <v>797</v>
      </c>
      <c r="F462" s="9"/>
    </row>
    <row r="463" spans="1:7" ht="119.25" customHeight="1" x14ac:dyDescent="0.2">
      <c r="A463" s="261">
        <v>7132200826</v>
      </c>
      <c r="B463" s="253" t="s">
        <v>801</v>
      </c>
      <c r="C463" s="254" t="s">
        <v>20</v>
      </c>
      <c r="D463" s="255">
        <v>215098.77</v>
      </c>
      <c r="E463" s="258" t="s">
        <v>802</v>
      </c>
      <c r="F463" s="9"/>
    </row>
    <row r="464" spans="1:7" ht="25.5" x14ac:dyDescent="0.2">
      <c r="A464" s="259">
        <v>7132210007</v>
      </c>
      <c r="B464" s="253" t="s">
        <v>803</v>
      </c>
      <c r="C464" s="254" t="s">
        <v>20</v>
      </c>
      <c r="D464" s="255"/>
      <c r="E464" s="258" t="s">
        <v>804</v>
      </c>
      <c r="F464" s="9"/>
      <c r="G464" s="13" t="s">
        <v>63</v>
      </c>
    </row>
    <row r="465" spans="1:7" ht="25.5" x14ac:dyDescent="0.2">
      <c r="A465" s="259">
        <v>7132210008</v>
      </c>
      <c r="B465" s="253" t="s">
        <v>805</v>
      </c>
      <c r="C465" s="254" t="s">
        <v>20</v>
      </c>
      <c r="D465" s="255"/>
      <c r="E465" s="258" t="s">
        <v>806</v>
      </c>
      <c r="F465" s="9"/>
      <c r="G465" s="13" t="s">
        <v>63</v>
      </c>
    </row>
    <row r="466" spans="1:7" ht="25.5" x14ac:dyDescent="0.2">
      <c r="A466" s="259">
        <v>7132210009</v>
      </c>
      <c r="B466" s="253" t="s">
        <v>807</v>
      </c>
      <c r="C466" s="254" t="s">
        <v>20</v>
      </c>
      <c r="D466" s="255"/>
      <c r="E466" s="258" t="s">
        <v>808</v>
      </c>
      <c r="F466" s="9"/>
      <c r="G466" s="13" t="s">
        <v>63</v>
      </c>
    </row>
    <row r="467" spans="1:7" ht="25.5" x14ac:dyDescent="0.2">
      <c r="A467" s="259">
        <v>7132210010</v>
      </c>
      <c r="B467" s="253" t="s">
        <v>809</v>
      </c>
      <c r="C467" s="254" t="s">
        <v>20</v>
      </c>
      <c r="D467" s="255"/>
      <c r="E467" s="258" t="s">
        <v>810</v>
      </c>
      <c r="F467" s="9"/>
      <c r="G467" s="13" t="s">
        <v>63</v>
      </c>
    </row>
    <row r="468" spans="1:7" ht="25.5" x14ac:dyDescent="0.2">
      <c r="A468" s="259">
        <v>7132210011</v>
      </c>
      <c r="B468" s="253" t="s">
        <v>811</v>
      </c>
      <c r="C468" s="254" t="s">
        <v>20</v>
      </c>
      <c r="D468" s="255"/>
      <c r="E468" s="258" t="s">
        <v>812</v>
      </c>
      <c r="F468" s="9"/>
      <c r="G468" s="13" t="s">
        <v>63</v>
      </c>
    </row>
    <row r="469" spans="1:7" ht="54" customHeight="1" x14ac:dyDescent="0.2">
      <c r="A469" s="259">
        <v>7132210012</v>
      </c>
      <c r="B469" s="253" t="s">
        <v>813</v>
      </c>
      <c r="C469" s="254" t="s">
        <v>20</v>
      </c>
      <c r="D469" s="255"/>
      <c r="E469" s="258" t="s">
        <v>814</v>
      </c>
      <c r="F469" s="10"/>
      <c r="G469" s="20" t="s">
        <v>63</v>
      </c>
    </row>
    <row r="470" spans="1:7" ht="51" x14ac:dyDescent="0.2">
      <c r="A470" s="290">
        <v>7132210015</v>
      </c>
      <c r="B470" s="258" t="s">
        <v>815</v>
      </c>
      <c r="C470" s="290" t="s">
        <v>20</v>
      </c>
      <c r="D470" s="255"/>
      <c r="E470" s="258" t="s">
        <v>816</v>
      </c>
      <c r="F470" s="10"/>
      <c r="G470" s="20" t="s">
        <v>63</v>
      </c>
    </row>
    <row r="471" spans="1:7" ht="27.75" customHeight="1" x14ac:dyDescent="0.2">
      <c r="A471" s="310">
        <v>7132210106</v>
      </c>
      <c r="B471" s="277" t="s">
        <v>817</v>
      </c>
      <c r="C471" s="271" t="s">
        <v>73</v>
      </c>
      <c r="D471" s="255">
        <v>7899.33</v>
      </c>
      <c r="E471" s="258"/>
      <c r="F471" s="10"/>
      <c r="G471" s="24"/>
    </row>
    <row r="472" spans="1:7" ht="27.75" customHeight="1" x14ac:dyDescent="0.2">
      <c r="A472" s="310">
        <v>7132210108</v>
      </c>
      <c r="B472" s="277" t="s">
        <v>818</v>
      </c>
      <c r="C472" s="271" t="s">
        <v>73</v>
      </c>
      <c r="D472" s="255">
        <v>9643.66</v>
      </c>
      <c r="E472" s="258"/>
      <c r="F472" s="10"/>
      <c r="G472" s="24"/>
    </row>
    <row r="473" spans="1:7" ht="23.25" customHeight="1" x14ac:dyDescent="0.2">
      <c r="A473" s="254">
        <v>7132210215</v>
      </c>
      <c r="B473" s="253" t="s">
        <v>819</v>
      </c>
      <c r="C473" s="254" t="s">
        <v>20</v>
      </c>
      <c r="D473" s="255">
        <v>139656.84</v>
      </c>
      <c r="E473" s="260" t="s">
        <v>820</v>
      </c>
      <c r="F473" s="17"/>
      <c r="G473" s="44"/>
    </row>
    <row r="474" spans="1:7" ht="25.5" x14ac:dyDescent="0.2">
      <c r="A474" s="261">
        <v>7132220091</v>
      </c>
      <c r="B474" s="253" t="s">
        <v>821</v>
      </c>
      <c r="C474" s="254" t="s">
        <v>20</v>
      </c>
      <c r="D474" s="255">
        <v>1065077.6299999999</v>
      </c>
      <c r="E474" s="258" t="s">
        <v>822</v>
      </c>
      <c r="F474" s="9"/>
    </row>
    <row r="475" spans="1:7" ht="25.5" x14ac:dyDescent="0.2">
      <c r="A475" s="261">
        <v>7132220095</v>
      </c>
      <c r="B475" s="253" t="s">
        <v>823</v>
      </c>
      <c r="C475" s="254" t="s">
        <v>20</v>
      </c>
      <c r="D475" s="255">
        <v>3163634.22</v>
      </c>
      <c r="E475" s="258" t="s">
        <v>824</v>
      </c>
      <c r="F475" s="9"/>
    </row>
    <row r="476" spans="1:7" ht="16.5" customHeight="1" x14ac:dyDescent="0.2">
      <c r="A476" s="261">
        <v>7132220097</v>
      </c>
      <c r="B476" s="253" t="s">
        <v>825</v>
      </c>
      <c r="C476" s="254" t="s">
        <v>20</v>
      </c>
      <c r="D476" s="255">
        <v>4283437.71</v>
      </c>
      <c r="E476" s="258" t="s">
        <v>826</v>
      </c>
      <c r="F476" s="9"/>
    </row>
    <row r="477" spans="1:7" ht="16.5" customHeight="1" x14ac:dyDescent="0.2">
      <c r="A477" s="261">
        <v>7132220092</v>
      </c>
      <c r="B477" s="253" t="s">
        <v>1396</v>
      </c>
      <c r="C477" s="254" t="s">
        <v>20</v>
      </c>
      <c r="D477" s="255">
        <v>5642145.6100000003</v>
      </c>
      <c r="E477" s="258"/>
      <c r="F477" s="9"/>
      <c r="G477" s="39" t="s">
        <v>619</v>
      </c>
    </row>
    <row r="478" spans="1:7" ht="25.5" x14ac:dyDescent="0.2">
      <c r="A478" s="292">
        <v>7132230015</v>
      </c>
      <c r="B478" s="253" t="s">
        <v>827</v>
      </c>
      <c r="C478" s="254" t="s">
        <v>20</v>
      </c>
      <c r="D478" s="255">
        <v>249293.88</v>
      </c>
      <c r="E478" s="258" t="s">
        <v>828</v>
      </c>
      <c r="F478" s="9"/>
    </row>
    <row r="479" spans="1:7" ht="18" customHeight="1" x14ac:dyDescent="0.2">
      <c r="A479" s="261">
        <v>7132230016</v>
      </c>
      <c r="B479" s="253" t="s">
        <v>829</v>
      </c>
      <c r="C479" s="254" t="s">
        <v>20</v>
      </c>
      <c r="D479" s="255">
        <v>527.46</v>
      </c>
      <c r="E479" s="260" t="s">
        <v>830</v>
      </c>
      <c r="F479" s="9"/>
    </row>
    <row r="480" spans="1:7" ht="25.5" x14ac:dyDescent="0.2">
      <c r="A480" s="292">
        <v>7132230017</v>
      </c>
      <c r="B480" s="253" t="s">
        <v>831</v>
      </c>
      <c r="C480" s="254" t="s">
        <v>20</v>
      </c>
      <c r="D480" s="255">
        <v>230100</v>
      </c>
      <c r="E480" s="258" t="s">
        <v>832</v>
      </c>
      <c r="F480" s="9"/>
    </row>
    <row r="481" spans="1:7" ht="18" customHeight="1" x14ac:dyDescent="0.2">
      <c r="A481" s="261">
        <v>7132230019</v>
      </c>
      <c r="B481" s="253" t="s">
        <v>833</v>
      </c>
      <c r="C481" s="254" t="s">
        <v>20</v>
      </c>
      <c r="D481" s="255">
        <v>313.29000000000002</v>
      </c>
      <c r="E481" s="260" t="s">
        <v>834</v>
      </c>
      <c r="F481" s="9"/>
    </row>
    <row r="482" spans="1:7" ht="18" customHeight="1" x14ac:dyDescent="0.2">
      <c r="A482" s="261">
        <v>7132230021</v>
      </c>
      <c r="B482" s="253" t="s">
        <v>835</v>
      </c>
      <c r="C482" s="254" t="s">
        <v>20</v>
      </c>
      <c r="D482" s="255">
        <v>306.8</v>
      </c>
      <c r="E482" s="260" t="s">
        <v>836</v>
      </c>
      <c r="F482" s="9"/>
    </row>
    <row r="483" spans="1:7" ht="18" customHeight="1" x14ac:dyDescent="0.2">
      <c r="A483" s="261">
        <v>7132230024</v>
      </c>
      <c r="B483" s="253" t="s">
        <v>837</v>
      </c>
      <c r="C483" s="254" t="s">
        <v>20</v>
      </c>
      <c r="D483" s="255">
        <v>306.8</v>
      </c>
      <c r="E483" s="260" t="s">
        <v>838</v>
      </c>
      <c r="F483" s="9"/>
    </row>
    <row r="484" spans="1:7" ht="25.5" x14ac:dyDescent="0.2">
      <c r="A484" s="254">
        <v>7132230039</v>
      </c>
      <c r="B484" s="258" t="s">
        <v>839</v>
      </c>
      <c r="C484" s="254" t="s">
        <v>197</v>
      </c>
      <c r="D484" s="255">
        <v>527555.01</v>
      </c>
      <c r="E484" s="258" t="s">
        <v>840</v>
      </c>
      <c r="F484" s="9"/>
    </row>
    <row r="485" spans="1:7" ht="25.5" x14ac:dyDescent="0.2">
      <c r="A485" s="254">
        <v>7132230043</v>
      </c>
      <c r="B485" s="253" t="s">
        <v>841</v>
      </c>
      <c r="C485" s="254" t="s">
        <v>20</v>
      </c>
      <c r="D485" s="255">
        <v>15672.1</v>
      </c>
      <c r="E485" s="260" t="s">
        <v>842</v>
      </c>
      <c r="F485" s="9"/>
    </row>
    <row r="486" spans="1:7" ht="25.5" x14ac:dyDescent="0.2">
      <c r="A486" s="254">
        <v>7132230065</v>
      </c>
      <c r="B486" s="258" t="s">
        <v>843</v>
      </c>
      <c r="C486" s="254" t="s">
        <v>197</v>
      </c>
      <c r="D486" s="255">
        <v>353695.23</v>
      </c>
      <c r="E486" s="258" t="s">
        <v>844</v>
      </c>
      <c r="F486" s="9"/>
    </row>
    <row r="487" spans="1:7" ht="17.25" customHeight="1" x14ac:dyDescent="0.2">
      <c r="A487" s="254">
        <v>7132230075</v>
      </c>
      <c r="B487" s="258" t="s">
        <v>845</v>
      </c>
      <c r="C487" s="254" t="s">
        <v>197</v>
      </c>
      <c r="D487" s="255">
        <v>403779.86</v>
      </c>
      <c r="E487" s="260" t="s">
        <v>846</v>
      </c>
      <c r="F487" s="9"/>
    </row>
    <row r="488" spans="1:7" ht="17.25" customHeight="1" x14ac:dyDescent="0.2">
      <c r="A488" s="254">
        <v>7132230076</v>
      </c>
      <c r="B488" s="258" t="s">
        <v>847</v>
      </c>
      <c r="C488" s="254" t="s">
        <v>197</v>
      </c>
      <c r="D488" s="255">
        <v>889545.26</v>
      </c>
      <c r="E488" s="260" t="s">
        <v>848</v>
      </c>
      <c r="F488" s="9"/>
    </row>
    <row r="489" spans="1:7" ht="17.25" customHeight="1" x14ac:dyDescent="0.2">
      <c r="A489" s="254">
        <v>7132230077</v>
      </c>
      <c r="B489" s="258" t="s">
        <v>849</v>
      </c>
      <c r="C489" s="254" t="s">
        <v>197</v>
      </c>
      <c r="D489" s="255">
        <v>582188.43000000005</v>
      </c>
      <c r="E489" s="260" t="s">
        <v>850</v>
      </c>
      <c r="F489" s="9"/>
    </row>
    <row r="490" spans="1:7" ht="17.25" customHeight="1" x14ac:dyDescent="0.2">
      <c r="A490" s="254">
        <v>7132230078</v>
      </c>
      <c r="B490" s="258" t="s">
        <v>851</v>
      </c>
      <c r="C490" s="254" t="s">
        <v>197</v>
      </c>
      <c r="D490" s="255">
        <v>538574.84</v>
      </c>
      <c r="E490" s="260" t="s">
        <v>852</v>
      </c>
      <c r="F490" s="9"/>
    </row>
    <row r="491" spans="1:7" ht="17.25" customHeight="1" x14ac:dyDescent="0.2">
      <c r="A491" s="252">
        <v>7132230088</v>
      </c>
      <c r="B491" s="253" t="s">
        <v>853</v>
      </c>
      <c r="C491" s="254" t="s">
        <v>20</v>
      </c>
      <c r="D491" s="255">
        <v>41801.949999999997</v>
      </c>
      <c r="E491" s="260"/>
      <c r="F491" s="9"/>
    </row>
    <row r="492" spans="1:7" ht="28.5" customHeight="1" x14ac:dyDescent="0.2">
      <c r="A492" s="252">
        <v>7132230089</v>
      </c>
      <c r="B492" s="253" t="s">
        <v>854</v>
      </c>
      <c r="C492" s="254" t="s">
        <v>20</v>
      </c>
      <c r="D492" s="255">
        <v>86982.07</v>
      </c>
      <c r="E492" s="258" t="s">
        <v>855</v>
      </c>
      <c r="F492" s="9"/>
    </row>
    <row r="493" spans="1:7" ht="28.5" customHeight="1" x14ac:dyDescent="0.2">
      <c r="A493" s="261">
        <v>7132230185</v>
      </c>
      <c r="B493" s="253" t="s">
        <v>856</v>
      </c>
      <c r="C493" s="254" t="s">
        <v>20</v>
      </c>
      <c r="D493" s="255">
        <v>14485.99</v>
      </c>
      <c r="E493" s="258" t="s">
        <v>857</v>
      </c>
      <c r="F493" s="9"/>
    </row>
    <row r="494" spans="1:7" ht="28.5" customHeight="1" x14ac:dyDescent="0.2">
      <c r="A494" s="261">
        <v>7132230188</v>
      </c>
      <c r="B494" s="253" t="s">
        <v>858</v>
      </c>
      <c r="C494" s="254" t="s">
        <v>20</v>
      </c>
      <c r="D494" s="255">
        <v>14485.99</v>
      </c>
      <c r="E494" s="258" t="s">
        <v>859</v>
      </c>
      <c r="F494" s="9"/>
    </row>
    <row r="495" spans="1:7" ht="28.5" customHeight="1" x14ac:dyDescent="0.2">
      <c r="A495" s="261">
        <v>7132230263</v>
      </c>
      <c r="B495" s="253" t="s">
        <v>860</v>
      </c>
      <c r="C495" s="254" t="s">
        <v>20</v>
      </c>
      <c r="D495" s="255">
        <v>19225.080000000002</v>
      </c>
      <c r="E495" s="258" t="s">
        <v>861</v>
      </c>
      <c r="F495" s="9"/>
    </row>
    <row r="496" spans="1:7" ht="28.5" customHeight="1" x14ac:dyDescent="0.2">
      <c r="A496" s="261">
        <v>7132230265</v>
      </c>
      <c r="B496" s="277" t="s">
        <v>862</v>
      </c>
      <c r="C496" s="254" t="s">
        <v>20</v>
      </c>
      <c r="D496" s="255">
        <v>23365.52</v>
      </c>
      <c r="E496" s="258" t="s">
        <v>863</v>
      </c>
      <c r="F496" s="9"/>
      <c r="G496" s="30"/>
    </row>
    <row r="497" spans="1:7" ht="25.5" x14ac:dyDescent="0.2">
      <c r="A497" s="261">
        <v>7132230304</v>
      </c>
      <c r="B497" s="253" t="s">
        <v>864</v>
      </c>
      <c r="C497" s="254" t="s">
        <v>20</v>
      </c>
      <c r="D497" s="255"/>
      <c r="E497" s="258" t="s">
        <v>865</v>
      </c>
      <c r="F497" s="9"/>
      <c r="G497" s="20" t="s">
        <v>63</v>
      </c>
    </row>
    <row r="498" spans="1:7" ht="27.75" customHeight="1" x14ac:dyDescent="0.2">
      <c r="A498" s="254">
        <v>7132230330</v>
      </c>
      <c r="B498" s="258" t="s">
        <v>866</v>
      </c>
      <c r="C498" s="254" t="s">
        <v>197</v>
      </c>
      <c r="D498" s="255">
        <v>406307.03</v>
      </c>
      <c r="E498" s="258" t="s">
        <v>867</v>
      </c>
      <c r="F498" s="9"/>
    </row>
    <row r="499" spans="1:7" ht="25.5" x14ac:dyDescent="0.2">
      <c r="A499" s="254">
        <v>7132230332</v>
      </c>
      <c r="B499" s="258" t="s">
        <v>868</v>
      </c>
      <c r="C499" s="254" t="s">
        <v>197</v>
      </c>
      <c r="D499" s="255">
        <v>378125.75</v>
      </c>
      <c r="E499" s="258" t="s">
        <v>869</v>
      </c>
      <c r="F499" s="9"/>
    </row>
    <row r="500" spans="1:7" ht="25.5" x14ac:dyDescent="0.2">
      <c r="A500" s="254">
        <v>7132230336</v>
      </c>
      <c r="B500" s="258" t="s">
        <v>870</v>
      </c>
      <c r="C500" s="254" t="s">
        <v>197</v>
      </c>
      <c r="D500" s="255">
        <v>323714.61</v>
      </c>
      <c r="E500" s="258" t="s">
        <v>871</v>
      </c>
      <c r="F500" s="9"/>
    </row>
    <row r="501" spans="1:7" ht="25.5" x14ac:dyDescent="0.2">
      <c r="A501" s="261">
        <v>7132230394</v>
      </c>
      <c r="B501" s="253" t="s">
        <v>872</v>
      </c>
      <c r="C501" s="254" t="s">
        <v>20</v>
      </c>
      <c r="D501" s="255"/>
      <c r="E501" s="258" t="s">
        <v>873</v>
      </c>
      <c r="F501" s="9"/>
      <c r="G501" s="20" t="s">
        <v>63</v>
      </c>
    </row>
    <row r="502" spans="1:7" ht="25.5" x14ac:dyDescent="0.2">
      <c r="A502" s="254">
        <v>7132230395</v>
      </c>
      <c r="B502" s="253" t="s">
        <v>874</v>
      </c>
      <c r="C502" s="254" t="s">
        <v>20</v>
      </c>
      <c r="D502" s="255">
        <v>38558.54</v>
      </c>
      <c r="E502" s="258" t="s">
        <v>875</v>
      </c>
      <c r="F502" s="9"/>
    </row>
    <row r="503" spans="1:7" ht="25.5" x14ac:dyDescent="0.2">
      <c r="A503" s="261">
        <v>7132230396</v>
      </c>
      <c r="B503" s="253" t="s">
        <v>876</v>
      </c>
      <c r="C503" s="254" t="s">
        <v>20</v>
      </c>
      <c r="D503" s="255"/>
      <c r="E503" s="258" t="s">
        <v>877</v>
      </c>
      <c r="F503" s="9"/>
      <c r="G503" s="20" t="s">
        <v>63</v>
      </c>
    </row>
    <row r="504" spans="1:7" ht="25.5" x14ac:dyDescent="0.2">
      <c r="A504" s="261">
        <v>7132230399</v>
      </c>
      <c r="B504" s="253" t="s">
        <v>878</v>
      </c>
      <c r="C504" s="254" t="s">
        <v>20</v>
      </c>
      <c r="D504" s="255">
        <v>41798.18</v>
      </c>
      <c r="E504" s="258" t="s">
        <v>879</v>
      </c>
      <c r="F504" s="9"/>
    </row>
    <row r="505" spans="1:7" ht="25.5" x14ac:dyDescent="0.2">
      <c r="A505" s="261">
        <v>7132230401</v>
      </c>
      <c r="B505" s="253" t="s">
        <v>880</v>
      </c>
      <c r="C505" s="254" t="s">
        <v>20</v>
      </c>
      <c r="D505" s="255">
        <v>37663.69</v>
      </c>
      <c r="E505" s="258" t="s">
        <v>881</v>
      </c>
      <c r="F505" s="9"/>
    </row>
    <row r="506" spans="1:7" ht="25.5" x14ac:dyDescent="0.2">
      <c r="A506" s="261">
        <v>7132230406</v>
      </c>
      <c r="B506" s="253" t="s">
        <v>882</v>
      </c>
      <c r="C506" s="254" t="s">
        <v>20</v>
      </c>
      <c r="D506" s="255"/>
      <c r="E506" s="258" t="s">
        <v>883</v>
      </c>
      <c r="F506" s="9"/>
      <c r="G506" s="20" t="s">
        <v>63</v>
      </c>
    </row>
    <row r="507" spans="1:7" ht="25.5" x14ac:dyDescent="0.2">
      <c r="A507" s="261">
        <v>7132230412</v>
      </c>
      <c r="B507" s="253" t="s">
        <v>884</v>
      </c>
      <c r="C507" s="254" t="s">
        <v>20</v>
      </c>
      <c r="D507" s="255">
        <v>41332.300000000003</v>
      </c>
      <c r="E507" s="258" t="s">
        <v>885</v>
      </c>
      <c r="F507" s="9"/>
    </row>
    <row r="508" spans="1:7" ht="25.5" x14ac:dyDescent="0.2">
      <c r="A508" s="261">
        <v>7132230538</v>
      </c>
      <c r="B508" s="253" t="s">
        <v>886</v>
      </c>
      <c r="C508" s="254" t="s">
        <v>20</v>
      </c>
      <c r="D508" s="255">
        <v>36430.25</v>
      </c>
      <c r="E508" s="258" t="s">
        <v>887</v>
      </c>
      <c r="F508" s="46" t="s">
        <v>1384</v>
      </c>
      <c r="G508" s="46" t="s">
        <v>1383</v>
      </c>
    </row>
    <row r="509" spans="1:7" ht="20.25" customHeight="1" x14ac:dyDescent="0.2">
      <c r="A509" s="261">
        <v>7132230543</v>
      </c>
      <c r="B509" s="258" t="s">
        <v>1386</v>
      </c>
      <c r="C509" s="254" t="s">
        <v>197</v>
      </c>
      <c r="D509" s="255">
        <v>340422.04</v>
      </c>
      <c r="E509" s="258"/>
      <c r="F509" s="30"/>
      <c r="G509" s="228" t="s">
        <v>264</v>
      </c>
    </row>
    <row r="510" spans="1:7" ht="21.75" customHeight="1" x14ac:dyDescent="0.2">
      <c r="A510" s="261">
        <v>7132230544</v>
      </c>
      <c r="B510" s="258" t="s">
        <v>1387</v>
      </c>
      <c r="C510" s="254" t="s">
        <v>197</v>
      </c>
      <c r="D510" s="255">
        <v>316865.32</v>
      </c>
      <c r="E510" s="258"/>
      <c r="F510" s="30"/>
      <c r="G510" s="228" t="s">
        <v>264</v>
      </c>
    </row>
    <row r="511" spans="1:7" ht="21" customHeight="1" x14ac:dyDescent="0.2">
      <c r="A511" s="261">
        <v>7132230545</v>
      </c>
      <c r="B511" s="258" t="s">
        <v>1385</v>
      </c>
      <c r="C511" s="254" t="s">
        <v>197</v>
      </c>
      <c r="D511" s="255">
        <v>441931.19</v>
      </c>
      <c r="E511" s="258"/>
      <c r="F511" s="30"/>
      <c r="G511" s="228" t="s">
        <v>264</v>
      </c>
    </row>
    <row r="512" spans="1:7" ht="25.5" x14ac:dyDescent="0.2">
      <c r="A512" s="261">
        <v>7132230418</v>
      </c>
      <c r="B512" s="253" t="s">
        <v>888</v>
      </c>
      <c r="C512" s="254" t="s">
        <v>20</v>
      </c>
      <c r="D512" s="255">
        <v>69908.34</v>
      </c>
      <c r="E512" s="258" t="s">
        <v>889</v>
      </c>
      <c r="F512" s="9"/>
    </row>
    <row r="513" spans="1:9" ht="25.5" x14ac:dyDescent="0.2">
      <c r="A513" s="261">
        <v>7132230427</v>
      </c>
      <c r="B513" s="253" t="s">
        <v>890</v>
      </c>
      <c r="C513" s="254" t="s">
        <v>20</v>
      </c>
      <c r="D513" s="255">
        <v>83656.009999999995</v>
      </c>
      <c r="E513" s="258" t="s">
        <v>891</v>
      </c>
      <c r="F513" s="9"/>
    </row>
    <row r="514" spans="1:9" ht="25.5" x14ac:dyDescent="0.2">
      <c r="A514" s="261">
        <v>7132230447</v>
      </c>
      <c r="B514" s="253" t="s">
        <v>892</v>
      </c>
      <c r="C514" s="254" t="s">
        <v>20</v>
      </c>
      <c r="D514" s="255"/>
      <c r="E514" s="258" t="s">
        <v>893</v>
      </c>
      <c r="F514" s="9"/>
      <c r="G514" s="20" t="s">
        <v>63</v>
      </c>
    </row>
    <row r="515" spans="1:9" ht="25.5" x14ac:dyDescent="0.2">
      <c r="A515" s="261">
        <v>7132230448</v>
      </c>
      <c r="B515" s="253" t="s">
        <v>894</v>
      </c>
      <c r="C515" s="254" t="s">
        <v>20</v>
      </c>
      <c r="D515" s="255">
        <v>72220.039999999994</v>
      </c>
      <c r="E515" s="258" t="s">
        <v>895</v>
      </c>
      <c r="F515" s="9"/>
    </row>
    <row r="516" spans="1:9" ht="25.5" x14ac:dyDescent="0.2">
      <c r="A516" s="261">
        <v>7132230449</v>
      </c>
      <c r="B516" s="253" t="s">
        <v>896</v>
      </c>
      <c r="C516" s="254" t="s">
        <v>20</v>
      </c>
      <c r="D516" s="255"/>
      <c r="E516" s="258" t="s">
        <v>897</v>
      </c>
      <c r="F516" s="9"/>
      <c r="G516" s="20" t="s">
        <v>63</v>
      </c>
    </row>
    <row r="517" spans="1:9" ht="25.5" x14ac:dyDescent="0.2">
      <c r="A517" s="261">
        <v>7132230450</v>
      </c>
      <c r="B517" s="253" t="s">
        <v>898</v>
      </c>
      <c r="C517" s="254" t="s">
        <v>20</v>
      </c>
      <c r="D517" s="255">
        <v>67522.100000000006</v>
      </c>
      <c r="E517" s="258" t="s">
        <v>899</v>
      </c>
      <c r="F517" s="9"/>
    </row>
    <row r="518" spans="1:9" ht="27" customHeight="1" x14ac:dyDescent="0.2">
      <c r="A518" s="261">
        <v>7132230453</v>
      </c>
      <c r="B518" s="253" t="s">
        <v>900</v>
      </c>
      <c r="C518" s="254" t="s">
        <v>20</v>
      </c>
      <c r="D518" s="255">
        <v>64539.29</v>
      </c>
      <c r="E518" s="258" t="s">
        <v>901</v>
      </c>
      <c r="F518" s="9"/>
    </row>
    <row r="519" spans="1:9" ht="25.5" x14ac:dyDescent="0.2">
      <c r="A519" s="261">
        <v>7132230455</v>
      </c>
      <c r="B519" s="258" t="s">
        <v>902</v>
      </c>
      <c r="C519" s="254" t="s">
        <v>20</v>
      </c>
      <c r="D519" s="255">
        <v>64215.39</v>
      </c>
      <c r="E519" s="258" t="s">
        <v>903</v>
      </c>
      <c r="F519" s="9"/>
    </row>
    <row r="520" spans="1:9" ht="25.5" x14ac:dyDescent="0.2">
      <c r="A520" s="254">
        <v>7132230457</v>
      </c>
      <c r="B520" s="253" t="s">
        <v>904</v>
      </c>
      <c r="C520" s="254" t="s">
        <v>20</v>
      </c>
      <c r="D520" s="255">
        <v>85674.08</v>
      </c>
      <c r="E520" s="258" t="s">
        <v>905</v>
      </c>
      <c r="F520" s="9"/>
    </row>
    <row r="521" spans="1:9" ht="27.75" customHeight="1" x14ac:dyDescent="0.2">
      <c r="A521" s="310">
        <v>7132230471</v>
      </c>
      <c r="B521" s="277" t="s">
        <v>906</v>
      </c>
      <c r="C521" s="271" t="s">
        <v>20</v>
      </c>
      <c r="D521" s="255">
        <v>38348.050000000003</v>
      </c>
      <c r="E521" s="258"/>
      <c r="F521" s="9"/>
      <c r="G521" s="45"/>
    </row>
    <row r="522" spans="1:9" ht="20.25" customHeight="1" x14ac:dyDescent="0.2">
      <c r="A522" s="254">
        <v>7132230473</v>
      </c>
      <c r="B522" s="253" t="s">
        <v>907</v>
      </c>
      <c r="C522" s="254" t="s">
        <v>197</v>
      </c>
      <c r="D522" s="255"/>
      <c r="E522" s="258"/>
      <c r="F522" s="9"/>
      <c r="G522" s="20" t="s">
        <v>63</v>
      </c>
    </row>
    <row r="523" spans="1:9" ht="25.5" x14ac:dyDescent="0.2">
      <c r="A523" s="261">
        <v>7132230056</v>
      </c>
      <c r="B523" s="253" t="s">
        <v>908</v>
      </c>
      <c r="C523" s="254" t="s">
        <v>20</v>
      </c>
      <c r="D523" s="255">
        <v>12242.87</v>
      </c>
      <c r="E523" s="258" t="s">
        <v>909</v>
      </c>
      <c r="F523" s="9"/>
      <c r="I523" s="38"/>
    </row>
    <row r="524" spans="1:9" ht="25.5" x14ac:dyDescent="0.2">
      <c r="A524" s="261">
        <v>7132230057</v>
      </c>
      <c r="B524" s="253" t="s">
        <v>910</v>
      </c>
      <c r="C524" s="254" t="s">
        <v>20</v>
      </c>
      <c r="D524" s="255">
        <v>19641.7</v>
      </c>
      <c r="E524" s="258" t="s">
        <v>911</v>
      </c>
      <c r="F524" s="9"/>
      <c r="I524" s="38"/>
    </row>
    <row r="525" spans="1:9" ht="25.5" x14ac:dyDescent="0.2">
      <c r="A525" s="254">
        <v>7132230501</v>
      </c>
      <c r="B525" s="278" t="s">
        <v>912</v>
      </c>
      <c r="C525" s="254" t="s">
        <v>197</v>
      </c>
      <c r="D525" s="255">
        <v>234475.42</v>
      </c>
      <c r="E525" s="258" t="s">
        <v>913</v>
      </c>
      <c r="F525" s="9"/>
    </row>
    <row r="526" spans="1:9" ht="25.5" x14ac:dyDescent="0.2">
      <c r="A526" s="254">
        <v>7132230511</v>
      </c>
      <c r="B526" s="278" t="s">
        <v>914</v>
      </c>
      <c r="C526" s="254" t="s">
        <v>197</v>
      </c>
      <c r="D526" s="255">
        <v>477090.47</v>
      </c>
      <c r="E526" s="258" t="s">
        <v>915</v>
      </c>
      <c r="F526" s="9"/>
    </row>
    <row r="527" spans="1:9" ht="20.25" customHeight="1" x14ac:dyDescent="0.2">
      <c r="A527" s="254">
        <v>7132401672</v>
      </c>
      <c r="B527" s="258" t="s">
        <v>916</v>
      </c>
      <c r="C527" s="254" t="s">
        <v>197</v>
      </c>
      <c r="D527" s="255">
        <v>5450</v>
      </c>
      <c r="E527" s="258" t="s">
        <v>917</v>
      </c>
      <c r="F527" s="9"/>
    </row>
    <row r="528" spans="1:9" ht="17.25" customHeight="1" x14ac:dyDescent="0.2">
      <c r="A528" s="257">
        <v>7132404015</v>
      </c>
      <c r="B528" s="258" t="s">
        <v>918</v>
      </c>
      <c r="C528" s="259" t="s">
        <v>14</v>
      </c>
      <c r="D528" s="255">
        <v>637</v>
      </c>
      <c r="E528" s="260" t="s">
        <v>919</v>
      </c>
      <c r="F528" s="9"/>
    </row>
    <row r="529" spans="1:11" ht="17.25" customHeight="1" x14ac:dyDescent="0.2">
      <c r="A529" s="257">
        <v>7132404016</v>
      </c>
      <c r="B529" s="258" t="s">
        <v>920</v>
      </c>
      <c r="C529" s="259" t="s">
        <v>14</v>
      </c>
      <c r="D529" s="255">
        <v>148.4</v>
      </c>
      <c r="E529" s="260" t="s">
        <v>921</v>
      </c>
      <c r="F529" s="9"/>
    </row>
    <row r="530" spans="1:11" ht="18.75" customHeight="1" x14ac:dyDescent="0.2">
      <c r="A530" s="261">
        <v>7132404366</v>
      </c>
      <c r="B530" s="277" t="s">
        <v>922</v>
      </c>
      <c r="C530" s="254" t="s">
        <v>197</v>
      </c>
      <c r="D530" s="255">
        <v>58920.28</v>
      </c>
      <c r="E530" s="260" t="s">
        <v>923</v>
      </c>
      <c r="F530" s="9"/>
      <c r="G530" s="41"/>
    </row>
    <row r="531" spans="1:11" ht="25.5" x14ac:dyDescent="0.2">
      <c r="A531" s="257">
        <v>7132406022</v>
      </c>
      <c r="B531" s="258" t="s">
        <v>924</v>
      </c>
      <c r="C531" s="259" t="s">
        <v>14</v>
      </c>
      <c r="D531" s="255">
        <v>180.6</v>
      </c>
      <c r="E531" s="258" t="s">
        <v>925</v>
      </c>
      <c r="F531" s="9"/>
    </row>
    <row r="532" spans="1:11" ht="30" customHeight="1" x14ac:dyDescent="0.2">
      <c r="A532" s="261">
        <v>7132406420</v>
      </c>
      <c r="B532" s="253" t="s">
        <v>926</v>
      </c>
      <c r="C532" s="254" t="s">
        <v>20</v>
      </c>
      <c r="D532" s="255">
        <v>3181.16</v>
      </c>
      <c r="E532" s="258" t="s">
        <v>927</v>
      </c>
      <c r="F532" s="9"/>
    </row>
    <row r="533" spans="1:11" ht="28.5" customHeight="1" x14ac:dyDescent="0.2">
      <c r="A533" s="261">
        <v>7132406793</v>
      </c>
      <c r="B533" s="253" t="s">
        <v>928</v>
      </c>
      <c r="C533" s="254" t="s">
        <v>20</v>
      </c>
      <c r="D533" s="255">
        <v>3979.4</v>
      </c>
      <c r="E533" s="260"/>
      <c r="F533" s="227"/>
      <c r="G533" s="46" t="s">
        <v>929</v>
      </c>
    </row>
    <row r="534" spans="1:11" ht="42" customHeight="1" x14ac:dyDescent="0.2">
      <c r="A534" s="310">
        <v>7132406795</v>
      </c>
      <c r="B534" s="277" t="s">
        <v>1399</v>
      </c>
      <c r="C534" s="282" t="s">
        <v>20</v>
      </c>
      <c r="D534" s="255">
        <v>4723.88</v>
      </c>
      <c r="E534" s="260"/>
      <c r="F534" s="227"/>
      <c r="G534" s="233" t="s">
        <v>1400</v>
      </c>
    </row>
    <row r="535" spans="1:11" ht="42.75" customHeight="1" x14ac:dyDescent="0.2">
      <c r="A535" s="310">
        <v>7132406794</v>
      </c>
      <c r="B535" s="277" t="s">
        <v>1402</v>
      </c>
      <c r="C535" s="282" t="s">
        <v>20</v>
      </c>
      <c r="D535" s="255">
        <v>4313.34</v>
      </c>
      <c r="E535" s="260"/>
      <c r="F535" s="227"/>
      <c r="G535" s="234" t="s">
        <v>1401</v>
      </c>
    </row>
    <row r="536" spans="1:11" ht="25.5" x14ac:dyDescent="0.2">
      <c r="A536" s="261">
        <v>7132406425</v>
      </c>
      <c r="B536" s="253" t="s">
        <v>930</v>
      </c>
      <c r="C536" s="254" t="s">
        <v>20</v>
      </c>
      <c r="D536" s="255"/>
      <c r="E536" s="258" t="s">
        <v>930</v>
      </c>
      <c r="F536" s="227"/>
      <c r="G536" s="20" t="s">
        <v>63</v>
      </c>
    </row>
    <row r="537" spans="1:11" ht="25.5" x14ac:dyDescent="0.2">
      <c r="A537" s="261">
        <v>7132404529</v>
      </c>
      <c r="B537" s="253" t="s">
        <v>1367</v>
      </c>
      <c r="C537" s="254" t="s">
        <v>20</v>
      </c>
      <c r="D537" s="255">
        <v>4052.53</v>
      </c>
      <c r="E537" s="258"/>
      <c r="F537" s="9"/>
      <c r="G537" s="39" t="s">
        <v>619</v>
      </c>
    </row>
    <row r="538" spans="1:11" ht="25.5" x14ac:dyDescent="0.2">
      <c r="A538" s="261">
        <v>7132406721</v>
      </c>
      <c r="B538" s="253" t="s">
        <v>931</v>
      </c>
      <c r="C538" s="254" t="s">
        <v>20</v>
      </c>
      <c r="D538" s="255">
        <v>2847.93</v>
      </c>
      <c r="E538" s="260" t="s">
        <v>932</v>
      </c>
      <c r="F538" s="10" t="s">
        <v>31</v>
      </c>
      <c r="G538" s="41"/>
    </row>
    <row r="539" spans="1:11" ht="25.5" x14ac:dyDescent="0.2">
      <c r="A539" s="261">
        <v>7132409830</v>
      </c>
      <c r="B539" s="253" t="s">
        <v>933</v>
      </c>
      <c r="C539" s="254" t="s">
        <v>197</v>
      </c>
      <c r="D539" s="255">
        <v>2914.6</v>
      </c>
      <c r="E539" s="258" t="s">
        <v>934</v>
      </c>
      <c r="F539" s="10"/>
      <c r="G539" s="41"/>
    </row>
    <row r="540" spans="1:11" ht="19.5" customHeight="1" x14ac:dyDescent="0.2">
      <c r="A540" s="290">
        <v>7132411894</v>
      </c>
      <c r="B540" s="258" t="s">
        <v>935</v>
      </c>
      <c r="C540" s="259" t="s">
        <v>351</v>
      </c>
      <c r="D540" s="255">
        <v>623.77</v>
      </c>
      <c r="E540" s="258" t="s">
        <v>936</v>
      </c>
      <c r="F540" s="9"/>
    </row>
    <row r="541" spans="1:11" ht="31.5" customHeight="1" x14ac:dyDescent="0.2">
      <c r="A541" s="290">
        <v>7132421002</v>
      </c>
      <c r="B541" s="253" t="s">
        <v>937</v>
      </c>
      <c r="C541" s="254" t="s">
        <v>120</v>
      </c>
      <c r="D541" s="255">
        <v>5990.38</v>
      </c>
      <c r="E541" s="258" t="s">
        <v>938</v>
      </c>
      <c r="F541" s="9"/>
    </row>
    <row r="542" spans="1:11" ht="17.25" customHeight="1" x14ac:dyDescent="0.2">
      <c r="A542" s="257">
        <v>7132427634</v>
      </c>
      <c r="B542" s="258" t="s">
        <v>939</v>
      </c>
      <c r="C542" s="259" t="s">
        <v>14</v>
      </c>
      <c r="D542" s="255">
        <v>812.92</v>
      </c>
      <c r="E542" s="260" t="s">
        <v>940</v>
      </c>
      <c r="F542" s="9"/>
      <c r="G542" s="26" t="s">
        <v>586</v>
      </c>
      <c r="K542" s="28"/>
    </row>
    <row r="543" spans="1:11" ht="17.25" customHeight="1" x14ac:dyDescent="0.2">
      <c r="A543" s="257">
        <v>7132427635</v>
      </c>
      <c r="B543" s="258" t="s">
        <v>941</v>
      </c>
      <c r="C543" s="259" t="s">
        <v>14</v>
      </c>
      <c r="D543" s="255">
        <v>577.09</v>
      </c>
      <c r="E543" s="260" t="s">
        <v>942</v>
      </c>
      <c r="F543" s="9"/>
      <c r="G543" s="26" t="s">
        <v>586</v>
      </c>
      <c r="K543" s="28"/>
    </row>
    <row r="544" spans="1:11" ht="17.25" customHeight="1" x14ac:dyDescent="0.2">
      <c r="A544" s="257">
        <v>7132438002</v>
      </c>
      <c r="B544" s="258" t="s">
        <v>943</v>
      </c>
      <c r="C544" s="259" t="s">
        <v>271</v>
      </c>
      <c r="D544" s="255">
        <v>188.56</v>
      </c>
      <c r="E544" s="260" t="s">
        <v>944</v>
      </c>
      <c r="F544" s="9"/>
    </row>
    <row r="545" spans="1:11" ht="17.25" customHeight="1" x14ac:dyDescent="0.2">
      <c r="A545" s="254">
        <v>7132444005</v>
      </c>
      <c r="B545" s="258" t="s">
        <v>945</v>
      </c>
      <c r="C545" s="254" t="s">
        <v>20</v>
      </c>
      <c r="D545" s="255">
        <v>5.72</v>
      </c>
      <c r="E545" s="260" t="s">
        <v>946</v>
      </c>
      <c r="F545" s="9"/>
    </row>
    <row r="546" spans="1:11" ht="27.75" customHeight="1" x14ac:dyDescent="0.2">
      <c r="A546" s="257">
        <v>7132444007</v>
      </c>
      <c r="B546" s="258" t="s">
        <v>947</v>
      </c>
      <c r="C546" s="259" t="s">
        <v>784</v>
      </c>
      <c r="D546" s="255">
        <v>1251.1500000000001</v>
      </c>
      <c r="E546" s="260"/>
      <c r="F546" s="9"/>
    </row>
    <row r="547" spans="1:11" ht="27.75" customHeight="1" x14ac:dyDescent="0.2">
      <c r="A547" s="290">
        <v>7132448003</v>
      </c>
      <c r="B547" s="253" t="s">
        <v>948</v>
      </c>
      <c r="C547" s="254" t="s">
        <v>120</v>
      </c>
      <c r="D547" s="255">
        <v>4928.43</v>
      </c>
      <c r="E547" s="258" t="s">
        <v>949</v>
      </c>
      <c r="F547" s="9"/>
      <c r="I547" s="38"/>
    </row>
    <row r="548" spans="1:11" ht="54" customHeight="1" x14ac:dyDescent="0.2">
      <c r="A548" s="257">
        <v>7132455002</v>
      </c>
      <c r="B548" s="258" t="s">
        <v>950</v>
      </c>
      <c r="C548" s="259" t="s">
        <v>14</v>
      </c>
      <c r="D548" s="255">
        <v>377.75</v>
      </c>
      <c r="E548" s="260"/>
      <c r="F548" s="9"/>
    </row>
    <row r="549" spans="1:11" ht="28.5" customHeight="1" x14ac:dyDescent="0.2">
      <c r="A549" s="261">
        <v>7132457798</v>
      </c>
      <c r="B549" s="253" t="s">
        <v>951</v>
      </c>
      <c r="C549" s="254" t="s">
        <v>952</v>
      </c>
      <c r="D549" s="255">
        <v>83594.98</v>
      </c>
      <c r="E549" s="258" t="s">
        <v>953</v>
      </c>
      <c r="F549" s="9"/>
    </row>
    <row r="550" spans="1:11" ht="28.5" customHeight="1" x14ac:dyDescent="0.2">
      <c r="A550" s="261">
        <v>7132457798</v>
      </c>
      <c r="B550" s="253" t="s">
        <v>954</v>
      </c>
      <c r="C550" s="254" t="s">
        <v>952</v>
      </c>
      <c r="D550" s="255">
        <v>72974.98</v>
      </c>
      <c r="E550" s="258" t="s">
        <v>953</v>
      </c>
      <c r="F550" s="9"/>
    </row>
    <row r="551" spans="1:11" ht="25.5" x14ac:dyDescent="0.2">
      <c r="A551" s="252">
        <v>7132459005</v>
      </c>
      <c r="B551" s="258" t="s">
        <v>955</v>
      </c>
      <c r="C551" s="254" t="s">
        <v>20</v>
      </c>
      <c r="D551" s="255">
        <v>6.98</v>
      </c>
      <c r="E551" s="258" t="s">
        <v>956</v>
      </c>
      <c r="F551" s="9"/>
    </row>
    <row r="552" spans="1:11" ht="20.25" customHeight="1" x14ac:dyDescent="0.2">
      <c r="A552" s="257">
        <v>7132461004</v>
      </c>
      <c r="B552" s="285" t="s">
        <v>957</v>
      </c>
      <c r="C552" s="284" t="s">
        <v>958</v>
      </c>
      <c r="D552" s="255">
        <v>1444.85</v>
      </c>
      <c r="E552" s="260" t="s">
        <v>959</v>
      </c>
      <c r="F552" s="9"/>
    </row>
    <row r="553" spans="1:11" ht="25.5" x14ac:dyDescent="0.2">
      <c r="A553" s="257">
        <v>7132461005</v>
      </c>
      <c r="B553" s="285" t="s">
        <v>960</v>
      </c>
      <c r="C553" s="284" t="s">
        <v>14</v>
      </c>
      <c r="D553" s="255">
        <v>511.57</v>
      </c>
      <c r="E553" s="258" t="s">
        <v>961</v>
      </c>
      <c r="F553" s="9"/>
    </row>
    <row r="554" spans="1:11" ht="27" customHeight="1" x14ac:dyDescent="0.2">
      <c r="A554" s="261">
        <v>7132468558</v>
      </c>
      <c r="B554" s="253" t="s">
        <v>962</v>
      </c>
      <c r="C554" s="254" t="s">
        <v>20</v>
      </c>
      <c r="D554" s="255">
        <v>12808.19</v>
      </c>
      <c r="E554" s="258" t="s">
        <v>963</v>
      </c>
      <c r="F554" s="9"/>
    </row>
    <row r="555" spans="1:11" ht="17.25" customHeight="1" x14ac:dyDescent="0.2">
      <c r="A555" s="257">
        <v>7132475019</v>
      </c>
      <c r="B555" s="258" t="s">
        <v>964</v>
      </c>
      <c r="C555" s="259" t="s">
        <v>784</v>
      </c>
      <c r="D555" s="255">
        <v>358.99</v>
      </c>
      <c r="E555" s="313"/>
      <c r="F555" s="47"/>
    </row>
    <row r="556" spans="1:11" ht="25.5" x14ac:dyDescent="0.2">
      <c r="A556" s="257">
        <v>7132475019</v>
      </c>
      <c r="B556" s="258" t="s">
        <v>965</v>
      </c>
      <c r="C556" s="259" t="s">
        <v>966</v>
      </c>
      <c r="D556" s="255">
        <v>155.15</v>
      </c>
      <c r="E556" s="313"/>
      <c r="F556" s="48"/>
      <c r="G556" s="26" t="s">
        <v>586</v>
      </c>
    </row>
    <row r="557" spans="1:11" ht="25.5" x14ac:dyDescent="0.2">
      <c r="A557" s="257">
        <v>7132476007</v>
      </c>
      <c r="B557" s="258" t="s">
        <v>967</v>
      </c>
      <c r="C557" s="259" t="s">
        <v>966</v>
      </c>
      <c r="D557" s="255">
        <v>17.77</v>
      </c>
      <c r="E557" s="258" t="s">
        <v>968</v>
      </c>
      <c r="F557" s="9"/>
      <c r="G557" s="26" t="s">
        <v>586</v>
      </c>
      <c r="K557" s="28"/>
    </row>
    <row r="558" spans="1:11" ht="25.5" x14ac:dyDescent="0.2">
      <c r="A558" s="257">
        <v>7132476008</v>
      </c>
      <c r="B558" s="258" t="s">
        <v>969</v>
      </c>
      <c r="C558" s="259" t="s">
        <v>966</v>
      </c>
      <c r="D558" s="255">
        <v>84.09</v>
      </c>
      <c r="E558" s="260"/>
      <c r="F558" s="9"/>
      <c r="G558" s="26" t="s">
        <v>586</v>
      </c>
      <c r="K558" s="28"/>
    </row>
    <row r="559" spans="1:11" ht="26.25" customHeight="1" x14ac:dyDescent="0.2">
      <c r="A559" s="290">
        <v>7132478004</v>
      </c>
      <c r="B559" s="258" t="s">
        <v>970</v>
      </c>
      <c r="C559" s="259" t="s">
        <v>14</v>
      </c>
      <c r="D559" s="255">
        <v>1656.44</v>
      </c>
      <c r="E559" s="258" t="s">
        <v>971</v>
      </c>
      <c r="F559" s="9"/>
    </row>
    <row r="560" spans="1:11" ht="17.25" customHeight="1" x14ac:dyDescent="0.2">
      <c r="A560" s="257">
        <v>7132478011</v>
      </c>
      <c r="B560" s="258" t="s">
        <v>972</v>
      </c>
      <c r="C560" s="259" t="s">
        <v>14</v>
      </c>
      <c r="D560" s="255">
        <v>614.19000000000005</v>
      </c>
      <c r="E560" s="260" t="s">
        <v>1370</v>
      </c>
      <c r="F560" s="9"/>
    </row>
    <row r="561" spans="1:11" ht="17.25" customHeight="1" x14ac:dyDescent="0.2">
      <c r="A561" s="257">
        <v>7132478012</v>
      </c>
      <c r="B561" s="258" t="s">
        <v>973</v>
      </c>
      <c r="C561" s="259" t="s">
        <v>14</v>
      </c>
      <c r="D561" s="255">
        <v>402.67</v>
      </c>
      <c r="E561" s="260" t="s">
        <v>974</v>
      </c>
      <c r="F561" s="9"/>
    </row>
    <row r="562" spans="1:11" ht="17.25" customHeight="1" x14ac:dyDescent="0.2">
      <c r="A562" s="257">
        <v>7132478012</v>
      </c>
      <c r="B562" s="258" t="s">
        <v>975</v>
      </c>
      <c r="C562" s="259" t="s">
        <v>271</v>
      </c>
      <c r="D562" s="255">
        <v>89.07</v>
      </c>
      <c r="E562" s="256"/>
      <c r="F562" s="9"/>
      <c r="G562" s="26" t="s">
        <v>586</v>
      </c>
      <c r="J562" s="49"/>
    </row>
    <row r="563" spans="1:11" ht="28.5" customHeight="1" x14ac:dyDescent="0.2">
      <c r="A563" s="290">
        <v>7132490006</v>
      </c>
      <c r="B563" s="258" t="s">
        <v>976</v>
      </c>
      <c r="C563" s="254" t="s">
        <v>120</v>
      </c>
      <c r="D563" s="255">
        <v>5357.02</v>
      </c>
      <c r="E563" s="260" t="s">
        <v>977</v>
      </c>
      <c r="J563" s="49"/>
    </row>
    <row r="564" spans="1:11" ht="18.75" customHeight="1" x14ac:dyDescent="0.2">
      <c r="A564" s="257">
        <v>7132490052</v>
      </c>
      <c r="B564" s="258" t="s">
        <v>978</v>
      </c>
      <c r="C564" s="259" t="s">
        <v>271</v>
      </c>
      <c r="D564" s="255">
        <v>68.930000000000007</v>
      </c>
      <c r="E564" s="260"/>
      <c r="F564" s="9"/>
      <c r="G564" s="26" t="s">
        <v>586</v>
      </c>
      <c r="J564" s="49"/>
      <c r="K564" s="28"/>
    </row>
    <row r="565" spans="1:11" ht="18.75" customHeight="1" x14ac:dyDescent="0.2">
      <c r="A565" s="257">
        <v>7132490053</v>
      </c>
      <c r="B565" s="258" t="s">
        <v>979</v>
      </c>
      <c r="C565" s="259" t="s">
        <v>271</v>
      </c>
      <c r="D565" s="255">
        <v>124.07</v>
      </c>
      <c r="E565" s="260"/>
      <c r="F565" s="9"/>
      <c r="J565" s="49"/>
    </row>
    <row r="566" spans="1:11" ht="18.75" customHeight="1" x14ac:dyDescent="0.2">
      <c r="A566" s="257">
        <v>7132498006</v>
      </c>
      <c r="B566" s="258" t="s">
        <v>980</v>
      </c>
      <c r="C566" s="259" t="s">
        <v>9</v>
      </c>
      <c r="D566" s="255">
        <v>735</v>
      </c>
      <c r="E566" s="260" t="s">
        <v>981</v>
      </c>
      <c r="F566" s="9"/>
      <c r="J566" s="49"/>
    </row>
    <row r="567" spans="1:11" ht="27.75" customHeight="1" x14ac:dyDescent="0.2">
      <c r="A567" s="284">
        <v>7130310027</v>
      </c>
      <c r="B567" s="285" t="s">
        <v>982</v>
      </c>
      <c r="C567" s="254" t="s">
        <v>958</v>
      </c>
      <c r="D567" s="255">
        <v>359.9</v>
      </c>
      <c r="E567" s="258" t="s">
        <v>983</v>
      </c>
      <c r="F567" s="9"/>
      <c r="G567" s="30"/>
      <c r="H567" s="15"/>
      <c r="J567" s="49"/>
    </row>
    <row r="568" spans="1:11" ht="29.25" customHeight="1" x14ac:dyDescent="0.2">
      <c r="A568" s="284">
        <v>7130310029</v>
      </c>
      <c r="B568" s="285" t="s">
        <v>984</v>
      </c>
      <c r="C568" s="254" t="s">
        <v>958</v>
      </c>
      <c r="D568" s="255">
        <v>402.38</v>
      </c>
      <c r="E568" s="258" t="s">
        <v>985</v>
      </c>
      <c r="F568" s="9"/>
      <c r="G568" s="30"/>
      <c r="H568" s="15"/>
      <c r="J568" s="49"/>
    </row>
    <row r="569" spans="1:11" ht="28.5" customHeight="1" x14ac:dyDescent="0.2">
      <c r="A569" s="284">
        <v>7130310043</v>
      </c>
      <c r="B569" s="285" t="s">
        <v>986</v>
      </c>
      <c r="C569" s="254" t="s">
        <v>958</v>
      </c>
      <c r="D569" s="255">
        <v>444.86</v>
      </c>
      <c r="E569" s="258" t="s">
        <v>987</v>
      </c>
      <c r="F569" s="9"/>
      <c r="G569" s="30"/>
      <c r="H569" s="15"/>
      <c r="J569" s="49"/>
    </row>
    <row r="570" spans="1:11" ht="27.75" customHeight="1" x14ac:dyDescent="0.2">
      <c r="A570" s="284">
        <v>7130310047</v>
      </c>
      <c r="B570" s="285" t="s">
        <v>988</v>
      </c>
      <c r="C570" s="254" t="s">
        <v>958</v>
      </c>
      <c r="D570" s="255">
        <v>667.88</v>
      </c>
      <c r="E570" s="258" t="s">
        <v>989</v>
      </c>
      <c r="F570" s="9"/>
      <c r="G570" s="30"/>
      <c r="H570" s="15"/>
    </row>
    <row r="571" spans="1:11" ht="28.5" customHeight="1" x14ac:dyDescent="0.2">
      <c r="A571" s="284">
        <v>7130310048</v>
      </c>
      <c r="B571" s="285" t="s">
        <v>990</v>
      </c>
      <c r="C571" s="254" t="s">
        <v>958</v>
      </c>
      <c r="D571" s="255">
        <v>795.32</v>
      </c>
      <c r="E571" s="258" t="s">
        <v>991</v>
      </c>
      <c r="F571" s="9"/>
      <c r="G571" s="30"/>
      <c r="H571" s="15"/>
      <c r="J571" s="49"/>
    </row>
    <row r="572" spans="1:11" ht="27.75" customHeight="1" x14ac:dyDescent="0.2">
      <c r="A572" s="284">
        <v>7130310045</v>
      </c>
      <c r="B572" s="285" t="s">
        <v>992</v>
      </c>
      <c r="C572" s="254" t="s">
        <v>958</v>
      </c>
      <c r="D572" s="255">
        <v>494.42</v>
      </c>
      <c r="E572" s="258" t="s">
        <v>993</v>
      </c>
      <c r="F572" s="9"/>
      <c r="G572" s="30"/>
      <c r="H572" s="15"/>
      <c r="J572" s="49"/>
    </row>
    <row r="573" spans="1:11" ht="28.5" customHeight="1" x14ac:dyDescent="0.2">
      <c r="A573" s="284">
        <v>7130310046</v>
      </c>
      <c r="B573" s="285" t="s">
        <v>994</v>
      </c>
      <c r="C573" s="254" t="s">
        <v>958</v>
      </c>
      <c r="D573" s="255">
        <v>540.44000000000005</v>
      </c>
      <c r="E573" s="258" t="s">
        <v>995</v>
      </c>
      <c r="F573" s="9"/>
      <c r="G573" s="30"/>
      <c r="H573" s="15"/>
    </row>
    <row r="574" spans="1:11" ht="25.5" customHeight="1" x14ac:dyDescent="0.2">
      <c r="A574" s="290">
        <v>7130310025</v>
      </c>
      <c r="B574" s="258" t="s">
        <v>996</v>
      </c>
      <c r="C574" s="254" t="s">
        <v>450</v>
      </c>
      <c r="D574" s="255">
        <v>24198.68</v>
      </c>
      <c r="E574" s="258" t="s">
        <v>996</v>
      </c>
      <c r="F574" s="10" t="s">
        <v>31</v>
      </c>
      <c r="H574" s="50"/>
      <c r="I574" s="50"/>
    </row>
    <row r="575" spans="1:11" ht="25.5" x14ac:dyDescent="0.2">
      <c r="A575" s="290">
        <v>7130310026</v>
      </c>
      <c r="B575" s="258" t="s">
        <v>997</v>
      </c>
      <c r="C575" s="254" t="s">
        <v>450</v>
      </c>
      <c r="D575" s="255">
        <v>35802.6</v>
      </c>
      <c r="E575" s="258" t="s">
        <v>997</v>
      </c>
      <c r="F575" s="10" t="s">
        <v>31</v>
      </c>
      <c r="H575" s="7"/>
    </row>
    <row r="576" spans="1:11" ht="25.5" x14ac:dyDescent="0.2">
      <c r="A576" s="290">
        <v>7130310034</v>
      </c>
      <c r="B576" s="258" t="s">
        <v>998</v>
      </c>
      <c r="C576" s="254" t="s">
        <v>450</v>
      </c>
      <c r="D576" s="255">
        <v>210711.59</v>
      </c>
      <c r="E576" s="258" t="s">
        <v>998</v>
      </c>
      <c r="F576" s="10" t="s">
        <v>31</v>
      </c>
    </row>
    <row r="577" spans="1:7" ht="25.5" x14ac:dyDescent="0.2">
      <c r="A577" s="290">
        <v>7130310035</v>
      </c>
      <c r="B577" s="258" t="s">
        <v>999</v>
      </c>
      <c r="C577" s="254" t="s">
        <v>450</v>
      </c>
      <c r="D577" s="255">
        <v>329322.18</v>
      </c>
      <c r="E577" s="258" t="s">
        <v>999</v>
      </c>
      <c r="F577" s="10" t="s">
        <v>31</v>
      </c>
    </row>
    <row r="578" spans="1:7" ht="17.25" customHeight="1" x14ac:dyDescent="0.2">
      <c r="A578" s="290">
        <v>7131310168</v>
      </c>
      <c r="B578" s="258" t="s">
        <v>1000</v>
      </c>
      <c r="C578" s="254" t="s">
        <v>20</v>
      </c>
      <c r="D578" s="255">
        <v>12065.05</v>
      </c>
      <c r="E578" s="290"/>
      <c r="F578" s="51"/>
    </row>
    <row r="579" spans="1:7" ht="36.75" customHeight="1" x14ac:dyDescent="0.2">
      <c r="A579" s="290"/>
      <c r="B579" s="258" t="s">
        <v>1001</v>
      </c>
      <c r="C579" s="254"/>
      <c r="D579" s="255"/>
      <c r="E579" s="290"/>
      <c r="F579" s="51"/>
    </row>
    <row r="580" spans="1:7" ht="18.75" customHeight="1" x14ac:dyDescent="0.2">
      <c r="A580" s="290">
        <v>7132230410</v>
      </c>
      <c r="B580" s="258" t="s">
        <v>1002</v>
      </c>
      <c r="C580" s="254" t="s">
        <v>20</v>
      </c>
      <c r="D580" s="255"/>
      <c r="E580" s="290"/>
      <c r="F580" s="51"/>
      <c r="G580" s="20" t="s">
        <v>63</v>
      </c>
    </row>
    <row r="581" spans="1:7" ht="18.75" customHeight="1" x14ac:dyDescent="0.2">
      <c r="A581" s="290">
        <v>7132230403</v>
      </c>
      <c r="B581" s="258" t="s">
        <v>1003</v>
      </c>
      <c r="C581" s="254" t="s">
        <v>20</v>
      </c>
      <c r="D581" s="255">
        <v>34951.47</v>
      </c>
      <c r="E581" s="290"/>
      <c r="F581" s="51"/>
      <c r="G581" s="226" t="s">
        <v>1382</v>
      </c>
    </row>
    <row r="582" spans="1:7" ht="27" customHeight="1" x14ac:dyDescent="0.2">
      <c r="A582" s="290">
        <v>7131900012</v>
      </c>
      <c r="B582" s="258" t="s">
        <v>1371</v>
      </c>
      <c r="C582" s="254" t="s">
        <v>20</v>
      </c>
      <c r="D582" s="255">
        <v>40194.339999999997</v>
      </c>
      <c r="E582" s="290"/>
      <c r="F582" s="51"/>
      <c r="G582" s="20" t="s">
        <v>1372</v>
      </c>
    </row>
    <row r="583" spans="1:7" ht="27" customHeight="1" x14ac:dyDescent="0.2">
      <c r="A583" s="290">
        <v>7131900014</v>
      </c>
      <c r="B583" s="258" t="s">
        <v>1373</v>
      </c>
      <c r="C583" s="254" t="s">
        <v>20</v>
      </c>
      <c r="D583" s="255">
        <v>11800</v>
      </c>
      <c r="E583" s="290"/>
      <c r="F583" s="51"/>
      <c r="G583" s="20" t="s">
        <v>1372</v>
      </c>
    </row>
    <row r="584" spans="1:7" ht="25.5" x14ac:dyDescent="0.2">
      <c r="A584" s="290">
        <v>7131960919</v>
      </c>
      <c r="B584" s="258" t="s">
        <v>1004</v>
      </c>
      <c r="C584" s="254" t="s">
        <v>20</v>
      </c>
      <c r="D584" s="255">
        <v>38821.17</v>
      </c>
      <c r="E584" s="290"/>
      <c r="F584" s="51"/>
    </row>
    <row r="585" spans="1:7" ht="18" customHeight="1" x14ac:dyDescent="0.2">
      <c r="A585" s="314">
        <v>7130870040</v>
      </c>
      <c r="B585" s="315" t="s">
        <v>1005</v>
      </c>
      <c r="C585" s="265" t="s">
        <v>271</v>
      </c>
      <c r="D585" s="309">
        <v>107.16</v>
      </c>
      <c r="E585" s="290"/>
      <c r="F585" s="51"/>
    </row>
    <row r="586" spans="1:7" ht="18" customHeight="1" x14ac:dyDescent="0.2">
      <c r="A586" s="314">
        <v>7130640039</v>
      </c>
      <c r="B586" s="316" t="s">
        <v>1006</v>
      </c>
      <c r="C586" s="265" t="s">
        <v>271</v>
      </c>
      <c r="D586" s="309">
        <v>52.64</v>
      </c>
      <c r="E586" s="316" t="s">
        <v>1007</v>
      </c>
      <c r="F586" s="51"/>
      <c r="G586" s="18"/>
    </row>
    <row r="587" spans="1:7" ht="18" customHeight="1" x14ac:dyDescent="0.2">
      <c r="A587" s="308">
        <v>7132444005</v>
      </c>
      <c r="B587" s="267" t="s">
        <v>1008</v>
      </c>
      <c r="C587" s="317" t="s">
        <v>120</v>
      </c>
      <c r="D587" s="309">
        <v>10.72</v>
      </c>
      <c r="E587" s="290"/>
      <c r="F587" s="51"/>
    </row>
    <row r="588" spans="1:7" ht="21" customHeight="1" x14ac:dyDescent="0.2">
      <c r="A588" s="308">
        <v>7130820013</v>
      </c>
      <c r="B588" s="267" t="s">
        <v>1009</v>
      </c>
      <c r="C588" s="317" t="s">
        <v>120</v>
      </c>
      <c r="D588" s="309">
        <v>204.36</v>
      </c>
      <c r="E588" s="290"/>
      <c r="F588" s="51"/>
      <c r="G588" s="15"/>
    </row>
    <row r="589" spans="1:7" ht="18" customHeight="1" x14ac:dyDescent="0.2">
      <c r="A589" s="290">
        <v>7131930110</v>
      </c>
      <c r="B589" s="318" t="s">
        <v>1010</v>
      </c>
      <c r="C589" s="254" t="s">
        <v>20</v>
      </c>
      <c r="D589" s="255">
        <v>1715.82</v>
      </c>
      <c r="E589" s="290"/>
      <c r="F589" s="51"/>
      <c r="G589" s="52"/>
    </row>
    <row r="590" spans="1:7" ht="18" customHeight="1" x14ac:dyDescent="0.2">
      <c r="A590" s="290">
        <v>7131930111</v>
      </c>
      <c r="B590" s="318" t="s">
        <v>1011</v>
      </c>
      <c r="C590" s="254" t="s">
        <v>20</v>
      </c>
      <c r="D590" s="255">
        <v>2455.6</v>
      </c>
      <c r="E590" s="290"/>
      <c r="F590" s="51"/>
      <c r="G590" s="52"/>
    </row>
    <row r="591" spans="1:7" ht="18" customHeight="1" x14ac:dyDescent="0.2">
      <c r="A591" s="290">
        <v>7130800001</v>
      </c>
      <c r="B591" s="318" t="s">
        <v>1012</v>
      </c>
      <c r="C591" s="290" t="s">
        <v>20</v>
      </c>
      <c r="D591" s="255">
        <v>3096.2</v>
      </c>
      <c r="E591" s="290"/>
      <c r="F591" s="51"/>
      <c r="G591" s="6" t="s">
        <v>10</v>
      </c>
    </row>
    <row r="592" spans="1:7" ht="18" customHeight="1" x14ac:dyDescent="0.2">
      <c r="A592" s="290">
        <v>7130800002</v>
      </c>
      <c r="B592" s="318" t="s">
        <v>1013</v>
      </c>
      <c r="C592" s="290" t="s">
        <v>20</v>
      </c>
      <c r="D592" s="255">
        <v>7656.89</v>
      </c>
      <c r="E592" s="290"/>
      <c r="F592" s="51"/>
      <c r="G592" s="6" t="s">
        <v>10</v>
      </c>
    </row>
    <row r="593" spans="1:7" ht="18" customHeight="1" x14ac:dyDescent="0.2">
      <c r="A593" s="314">
        <v>7130820001</v>
      </c>
      <c r="B593" s="315" t="s">
        <v>1014</v>
      </c>
      <c r="C593" s="308" t="s">
        <v>14</v>
      </c>
      <c r="D593" s="309">
        <v>268.98</v>
      </c>
      <c r="E593" s="314"/>
      <c r="F593" s="53"/>
      <c r="G593" s="52"/>
    </row>
    <row r="594" spans="1:7" ht="18" customHeight="1" x14ac:dyDescent="0.2">
      <c r="A594" s="314">
        <v>7130820002</v>
      </c>
      <c r="B594" s="315" t="s">
        <v>1015</v>
      </c>
      <c r="C594" s="308" t="s">
        <v>14</v>
      </c>
      <c r="D594" s="309">
        <v>850.37</v>
      </c>
      <c r="E594" s="314"/>
      <c r="F594" s="53"/>
      <c r="G594" s="52"/>
    </row>
    <row r="595" spans="1:7" ht="27.75" customHeight="1" x14ac:dyDescent="0.2">
      <c r="A595" s="257">
        <v>7130820010</v>
      </c>
      <c r="B595" s="277" t="s">
        <v>1016</v>
      </c>
      <c r="C595" s="271" t="s">
        <v>14</v>
      </c>
      <c r="D595" s="255">
        <v>126.83</v>
      </c>
      <c r="E595" s="258"/>
      <c r="F595" s="9"/>
      <c r="G595" s="15"/>
    </row>
    <row r="596" spans="1:7" ht="28.5" customHeight="1" x14ac:dyDescent="0.2">
      <c r="A596" s="290">
        <v>7131930220</v>
      </c>
      <c r="B596" s="258" t="s">
        <v>1017</v>
      </c>
      <c r="C596" s="254" t="s">
        <v>20</v>
      </c>
      <c r="D596" s="255">
        <v>8507.7999999999993</v>
      </c>
      <c r="E596" s="290"/>
      <c r="F596" s="51"/>
      <c r="G596" s="232" t="s">
        <v>1397</v>
      </c>
    </row>
    <row r="597" spans="1:7" ht="28.5" customHeight="1" x14ac:dyDescent="0.2">
      <c r="A597" s="290">
        <v>7131930320</v>
      </c>
      <c r="B597" s="258" t="s">
        <v>1018</v>
      </c>
      <c r="C597" s="254" t="s">
        <v>20</v>
      </c>
      <c r="D597" s="255">
        <v>16697</v>
      </c>
      <c r="E597" s="290"/>
      <c r="F597" s="51"/>
      <c r="G597" s="232" t="s">
        <v>1398</v>
      </c>
    </row>
    <row r="598" spans="1:7" ht="19.5" customHeight="1" x14ac:dyDescent="0.2">
      <c r="A598" s="290">
        <v>7130800033</v>
      </c>
      <c r="B598" s="258" t="s">
        <v>1019</v>
      </c>
      <c r="C598" s="284" t="s">
        <v>120</v>
      </c>
      <c r="D598" s="255">
        <v>2596.21</v>
      </c>
      <c r="E598" s="290"/>
      <c r="F598" s="51"/>
      <c r="G598" s="6" t="s">
        <v>10</v>
      </c>
    </row>
    <row r="599" spans="1:7" ht="28.5" customHeight="1" x14ac:dyDescent="0.2">
      <c r="A599" s="261">
        <v>7130311023</v>
      </c>
      <c r="B599" s="258" t="s">
        <v>1020</v>
      </c>
      <c r="C599" s="254" t="s">
        <v>50</v>
      </c>
      <c r="D599" s="255">
        <v>30.63</v>
      </c>
      <c r="E599" s="258" t="s">
        <v>1021</v>
      </c>
      <c r="F599" s="27"/>
      <c r="G599" s="52"/>
    </row>
    <row r="600" spans="1:7" ht="28.5" customHeight="1" x14ac:dyDescent="0.2">
      <c r="A600" s="261">
        <v>7130311024</v>
      </c>
      <c r="B600" s="258" t="s">
        <v>1022</v>
      </c>
      <c r="C600" s="254" t="s">
        <v>50</v>
      </c>
      <c r="D600" s="255">
        <v>36.75</v>
      </c>
      <c r="E600" s="258" t="s">
        <v>1023</v>
      </c>
      <c r="F600" s="27"/>
      <c r="G600" s="52"/>
    </row>
    <row r="601" spans="1:7" ht="28.5" customHeight="1" x14ac:dyDescent="0.2">
      <c r="A601" s="261">
        <v>7130311025</v>
      </c>
      <c r="B601" s="258" t="s">
        <v>1024</v>
      </c>
      <c r="C601" s="254" t="s">
        <v>50</v>
      </c>
      <c r="D601" s="255">
        <v>53.59</v>
      </c>
      <c r="E601" s="258" t="s">
        <v>1025</v>
      </c>
      <c r="F601" s="27"/>
      <c r="G601" s="52"/>
    </row>
    <row r="602" spans="1:7" ht="28.5" customHeight="1" x14ac:dyDescent="0.2">
      <c r="A602" s="254">
        <v>7130311026</v>
      </c>
      <c r="B602" s="258" t="s">
        <v>1026</v>
      </c>
      <c r="C602" s="254" t="s">
        <v>50</v>
      </c>
      <c r="D602" s="255">
        <v>64.3</v>
      </c>
      <c r="E602" s="258" t="s">
        <v>1027</v>
      </c>
      <c r="F602" s="27"/>
      <c r="G602" s="52"/>
    </row>
    <row r="603" spans="1:7" ht="28.5" customHeight="1" x14ac:dyDescent="0.2">
      <c r="A603" s="261">
        <v>7130311027</v>
      </c>
      <c r="B603" s="258" t="s">
        <v>1028</v>
      </c>
      <c r="C603" s="254" t="s">
        <v>50</v>
      </c>
      <c r="D603" s="255">
        <v>78.09</v>
      </c>
      <c r="E603" s="258" t="s">
        <v>1029</v>
      </c>
      <c r="F603" s="27"/>
      <c r="G603" s="52"/>
    </row>
    <row r="604" spans="1:7" ht="28.5" customHeight="1" x14ac:dyDescent="0.2">
      <c r="A604" s="261">
        <v>7130311028</v>
      </c>
      <c r="B604" s="258" t="s">
        <v>1030</v>
      </c>
      <c r="C604" s="254" t="s">
        <v>50</v>
      </c>
      <c r="D604" s="255">
        <v>93.4</v>
      </c>
      <c r="E604" s="258" t="s">
        <v>1031</v>
      </c>
      <c r="F604" s="27"/>
      <c r="G604" s="52"/>
    </row>
    <row r="605" spans="1:7" ht="28.5" customHeight="1" x14ac:dyDescent="0.2">
      <c r="A605" s="261">
        <v>7130311029</v>
      </c>
      <c r="B605" s="258" t="s">
        <v>1032</v>
      </c>
      <c r="C605" s="254" t="s">
        <v>50</v>
      </c>
      <c r="D605" s="255">
        <v>122.5</v>
      </c>
      <c r="E605" s="258" t="s">
        <v>1033</v>
      </c>
      <c r="F605" s="27"/>
      <c r="G605" s="52"/>
    </row>
    <row r="606" spans="1:7" ht="28.5" customHeight="1" x14ac:dyDescent="0.2">
      <c r="A606" s="261">
        <v>7130311030</v>
      </c>
      <c r="B606" s="258" t="s">
        <v>1034</v>
      </c>
      <c r="C606" s="254" t="s">
        <v>50</v>
      </c>
      <c r="D606" s="255">
        <v>156.18</v>
      </c>
      <c r="E606" s="258" t="s">
        <v>1035</v>
      </c>
      <c r="F606" s="27"/>
      <c r="G606" s="52"/>
    </row>
    <row r="607" spans="1:7" ht="28.5" customHeight="1" x14ac:dyDescent="0.2">
      <c r="A607" s="261">
        <v>7130311085</v>
      </c>
      <c r="B607" s="258" t="s">
        <v>1036</v>
      </c>
      <c r="C607" s="254" t="s">
        <v>450</v>
      </c>
      <c r="D607" s="255">
        <v>267091.3</v>
      </c>
      <c r="E607" s="258" t="s">
        <v>1036</v>
      </c>
      <c r="F607" s="27"/>
      <c r="G607" s="18"/>
    </row>
    <row r="608" spans="1:7" ht="42" customHeight="1" x14ac:dyDescent="0.2">
      <c r="A608" s="261">
        <v>7132210017</v>
      </c>
      <c r="B608" s="258" t="s">
        <v>1037</v>
      </c>
      <c r="C608" s="254" t="s">
        <v>20</v>
      </c>
      <c r="D608" s="255">
        <v>65861.570000000007</v>
      </c>
      <c r="E608" s="258" t="s">
        <v>1038</v>
      </c>
      <c r="F608" s="54" t="s">
        <v>31</v>
      </c>
      <c r="G608" s="27"/>
    </row>
    <row r="609" spans="1:7" ht="42" customHeight="1" x14ac:dyDescent="0.2">
      <c r="A609" s="261">
        <v>7132210018</v>
      </c>
      <c r="B609" s="258" t="s">
        <v>1039</v>
      </c>
      <c r="C609" s="254" t="s">
        <v>20</v>
      </c>
      <c r="D609" s="255">
        <v>57762.22</v>
      </c>
      <c r="E609" s="258" t="s">
        <v>1040</v>
      </c>
      <c r="F609" s="54" t="s">
        <v>31</v>
      </c>
      <c r="G609" s="27"/>
    </row>
    <row r="610" spans="1:7" ht="42" customHeight="1" x14ac:dyDescent="0.2">
      <c r="A610" s="261">
        <v>7132210019</v>
      </c>
      <c r="B610" s="258" t="s">
        <v>1041</v>
      </c>
      <c r="C610" s="254" t="s">
        <v>20</v>
      </c>
      <c r="D610" s="255">
        <v>100904.89</v>
      </c>
      <c r="E610" s="258" t="s">
        <v>1042</v>
      </c>
      <c r="F610" s="54" t="s">
        <v>31</v>
      </c>
      <c r="G610" s="27"/>
    </row>
    <row r="611" spans="1:7" ht="54.75" customHeight="1" x14ac:dyDescent="0.2">
      <c r="A611" s="261">
        <v>7132210020</v>
      </c>
      <c r="B611" s="258" t="s">
        <v>1043</v>
      </c>
      <c r="C611" s="254" t="s">
        <v>20</v>
      </c>
      <c r="D611" s="255">
        <v>131034.24000000001</v>
      </c>
      <c r="E611" s="258" t="s">
        <v>1044</v>
      </c>
      <c r="F611" s="54" t="s">
        <v>31</v>
      </c>
      <c r="G611" s="27"/>
    </row>
    <row r="612" spans="1:7" ht="56.25" customHeight="1" x14ac:dyDescent="0.2">
      <c r="A612" s="261">
        <v>7132210021</v>
      </c>
      <c r="B612" s="258" t="s">
        <v>1045</v>
      </c>
      <c r="C612" s="254" t="s">
        <v>20</v>
      </c>
      <c r="D612" s="255">
        <v>253626.11</v>
      </c>
      <c r="E612" s="258" t="s">
        <v>1046</v>
      </c>
      <c r="F612" s="54" t="s">
        <v>31</v>
      </c>
      <c r="G612" s="27"/>
    </row>
    <row r="613" spans="1:7" ht="44.25" customHeight="1" x14ac:dyDescent="0.2">
      <c r="A613" s="261">
        <v>7132220081</v>
      </c>
      <c r="B613" s="258" t="s">
        <v>1047</v>
      </c>
      <c r="C613" s="254" t="s">
        <v>20</v>
      </c>
      <c r="D613" s="255">
        <v>594118.11</v>
      </c>
      <c r="E613" s="258"/>
      <c r="F613" s="54" t="s">
        <v>31</v>
      </c>
      <c r="G613" s="27"/>
    </row>
    <row r="614" spans="1:7" ht="45.75" customHeight="1" x14ac:dyDescent="0.2">
      <c r="A614" s="261">
        <v>7132220082</v>
      </c>
      <c r="B614" s="258" t="s">
        <v>1048</v>
      </c>
      <c r="C614" s="254" t="s">
        <v>20</v>
      </c>
      <c r="D614" s="255">
        <v>1257007.57</v>
      </c>
      <c r="E614" s="258"/>
      <c r="F614" s="54" t="s">
        <v>31</v>
      </c>
      <c r="G614" s="27"/>
    </row>
    <row r="615" spans="1:7" ht="53.25" customHeight="1" x14ac:dyDescent="0.2">
      <c r="A615" s="261">
        <v>7132210022</v>
      </c>
      <c r="B615" s="258" t="s">
        <v>1392</v>
      </c>
      <c r="C615" s="254" t="s">
        <v>20</v>
      </c>
      <c r="D615" s="255">
        <v>58803.86</v>
      </c>
      <c r="E615" s="258"/>
      <c r="F615" s="54"/>
      <c r="G615" s="231" t="s">
        <v>619</v>
      </c>
    </row>
    <row r="616" spans="1:7" ht="56.25" customHeight="1" x14ac:dyDescent="0.2">
      <c r="A616" s="261">
        <v>7132210023</v>
      </c>
      <c r="B616" s="258" t="s">
        <v>1393</v>
      </c>
      <c r="C616" s="254" t="s">
        <v>20</v>
      </c>
      <c r="D616" s="255">
        <v>101146</v>
      </c>
      <c r="E616" s="258"/>
      <c r="F616" s="54"/>
      <c r="G616" s="231" t="s">
        <v>619</v>
      </c>
    </row>
    <row r="617" spans="1:7" ht="65.25" customHeight="1" x14ac:dyDescent="0.2">
      <c r="A617" s="261">
        <v>7132210024</v>
      </c>
      <c r="B617" s="258" t="s">
        <v>1394</v>
      </c>
      <c r="C617" s="254" t="s">
        <v>20</v>
      </c>
      <c r="D617" s="255">
        <v>131357.32999999999</v>
      </c>
      <c r="E617" s="258"/>
      <c r="F617" s="54"/>
      <c r="G617" s="231" t="s">
        <v>619</v>
      </c>
    </row>
    <row r="618" spans="1:7" ht="66.75" customHeight="1" x14ac:dyDescent="0.2">
      <c r="A618" s="261">
        <v>7132210025</v>
      </c>
      <c r="B618" s="258" t="s">
        <v>1395</v>
      </c>
      <c r="C618" s="254" t="s">
        <v>20</v>
      </c>
      <c r="D618" s="255">
        <v>264986.25</v>
      </c>
      <c r="E618" s="258"/>
      <c r="F618" s="54"/>
      <c r="G618" s="231" t="s">
        <v>619</v>
      </c>
    </row>
    <row r="619" spans="1:7" ht="22.5" customHeight="1" x14ac:dyDescent="0.2">
      <c r="A619" s="261">
        <v>7130640008</v>
      </c>
      <c r="B619" s="253" t="s">
        <v>1049</v>
      </c>
      <c r="C619" s="254" t="s">
        <v>20</v>
      </c>
      <c r="D619" s="255">
        <v>158</v>
      </c>
      <c r="E619" s="319"/>
      <c r="F619" s="230"/>
      <c r="G619" s="6" t="s">
        <v>10</v>
      </c>
    </row>
    <row r="620" spans="1:7" ht="21" customHeight="1" x14ac:dyDescent="0.2">
      <c r="A620" s="261">
        <v>7131210011</v>
      </c>
      <c r="B620" s="258" t="s">
        <v>1050</v>
      </c>
      <c r="C620" s="254" t="s">
        <v>20</v>
      </c>
      <c r="D620" s="255">
        <v>73.540000000000006</v>
      </c>
      <c r="E620" s="253" t="s">
        <v>1051</v>
      </c>
      <c r="F620" s="55"/>
      <c r="G620" s="18"/>
    </row>
    <row r="621" spans="1:7" ht="21" customHeight="1" x14ac:dyDescent="0.2">
      <c r="A621" s="261">
        <v>7131210009</v>
      </c>
      <c r="B621" s="258" t="s">
        <v>1052</v>
      </c>
      <c r="C621" s="254" t="s">
        <v>73</v>
      </c>
      <c r="D621" s="255">
        <v>231.15</v>
      </c>
      <c r="E621" s="258" t="s">
        <v>1052</v>
      </c>
      <c r="F621" s="55"/>
      <c r="G621" s="18"/>
    </row>
    <row r="622" spans="1:7" ht="25.5" customHeight="1" x14ac:dyDescent="0.2">
      <c r="A622" s="261">
        <v>7131210030</v>
      </c>
      <c r="B622" s="268" t="s">
        <v>1053</v>
      </c>
      <c r="C622" s="320" t="s">
        <v>73</v>
      </c>
      <c r="D622" s="255">
        <v>2379.23</v>
      </c>
      <c r="E622" s="268" t="s">
        <v>1053</v>
      </c>
      <c r="F622" s="55"/>
      <c r="G622" s="18"/>
    </row>
    <row r="623" spans="1:7" ht="25.5" customHeight="1" x14ac:dyDescent="0.2">
      <c r="A623" s="261">
        <v>7131210031</v>
      </c>
      <c r="B623" s="268" t="s">
        <v>1054</v>
      </c>
      <c r="C623" s="320" t="s">
        <v>73</v>
      </c>
      <c r="D623" s="255">
        <v>3073.46</v>
      </c>
      <c r="E623" s="268" t="s">
        <v>1054</v>
      </c>
      <c r="F623" s="55"/>
      <c r="G623" s="18"/>
    </row>
    <row r="624" spans="1:7" ht="25.5" customHeight="1" x14ac:dyDescent="0.2">
      <c r="A624" s="261">
        <v>7131210032</v>
      </c>
      <c r="B624" s="268" t="s">
        <v>1055</v>
      </c>
      <c r="C624" s="320" t="s">
        <v>73</v>
      </c>
      <c r="D624" s="255">
        <v>4347.8</v>
      </c>
      <c r="E624" s="268" t="s">
        <v>1055</v>
      </c>
      <c r="F624" s="55"/>
      <c r="G624" s="18"/>
    </row>
    <row r="625" spans="1:7" ht="25.5" customHeight="1" x14ac:dyDescent="0.2">
      <c r="A625" s="261">
        <v>7131210033</v>
      </c>
      <c r="B625" s="268" t="s">
        <v>1056</v>
      </c>
      <c r="C625" s="320" t="s">
        <v>73</v>
      </c>
      <c r="D625" s="255">
        <v>5908.65</v>
      </c>
      <c r="E625" s="268" t="s">
        <v>1056</v>
      </c>
      <c r="F625" s="55"/>
      <c r="G625" s="18"/>
    </row>
    <row r="626" spans="1:7" ht="26.25" customHeight="1" x14ac:dyDescent="0.2">
      <c r="A626" s="261">
        <v>7131210034</v>
      </c>
      <c r="B626" s="268" t="s">
        <v>1057</v>
      </c>
      <c r="C626" s="320" t="s">
        <v>73</v>
      </c>
      <c r="D626" s="255">
        <v>10420.59</v>
      </c>
      <c r="E626" s="268" t="s">
        <v>1057</v>
      </c>
      <c r="F626" s="55"/>
      <c r="G626" s="18"/>
    </row>
    <row r="627" spans="1:7" ht="25.5" customHeight="1" x14ac:dyDescent="0.2">
      <c r="A627" s="261">
        <v>7131210035</v>
      </c>
      <c r="B627" s="268" t="s">
        <v>1058</v>
      </c>
      <c r="C627" s="320" t="s">
        <v>73</v>
      </c>
      <c r="D627" s="255">
        <v>10109.950000000001</v>
      </c>
      <c r="E627" s="268" t="s">
        <v>1058</v>
      </c>
      <c r="F627" s="55"/>
      <c r="G627" s="18"/>
    </row>
    <row r="628" spans="1:7" ht="25.5" customHeight="1" x14ac:dyDescent="0.2">
      <c r="A628" s="261">
        <v>7131210036</v>
      </c>
      <c r="B628" s="268" t="s">
        <v>1059</v>
      </c>
      <c r="C628" s="320" t="s">
        <v>73</v>
      </c>
      <c r="D628" s="255">
        <v>6751.73</v>
      </c>
      <c r="E628" s="268" t="s">
        <v>1059</v>
      </c>
      <c r="F628" s="55"/>
      <c r="G628" s="18"/>
    </row>
    <row r="629" spans="1:7" ht="25.5" x14ac:dyDescent="0.2">
      <c r="A629" s="290">
        <v>7131210023</v>
      </c>
      <c r="B629" s="258" t="s">
        <v>1060</v>
      </c>
      <c r="C629" s="284" t="s">
        <v>14</v>
      </c>
      <c r="D629" s="255"/>
      <c r="E629" s="253" t="s">
        <v>1061</v>
      </c>
      <c r="F629" s="51"/>
      <c r="G629" s="20" t="s">
        <v>63</v>
      </c>
    </row>
    <row r="630" spans="1:7" ht="25.5" x14ac:dyDescent="0.2">
      <c r="A630" s="290">
        <v>7131210024</v>
      </c>
      <c r="B630" s="258" t="s">
        <v>1062</v>
      </c>
      <c r="C630" s="284" t="s">
        <v>14</v>
      </c>
      <c r="D630" s="255"/>
      <c r="E630" s="253" t="s">
        <v>1063</v>
      </c>
      <c r="F630" s="51"/>
      <c r="G630" s="20" t="s">
        <v>63</v>
      </c>
    </row>
    <row r="631" spans="1:7" ht="25.5" x14ac:dyDescent="0.2">
      <c r="A631" s="290">
        <v>7131210025</v>
      </c>
      <c r="B631" s="258" t="s">
        <v>1064</v>
      </c>
      <c r="C631" s="284" t="s">
        <v>14</v>
      </c>
      <c r="D631" s="255"/>
      <c r="E631" s="253" t="s">
        <v>1065</v>
      </c>
      <c r="F631" s="51"/>
      <c r="G631" s="20" t="s">
        <v>63</v>
      </c>
    </row>
    <row r="632" spans="1:7" ht="39.75" customHeight="1" x14ac:dyDescent="0.2">
      <c r="A632" s="290">
        <v>7131941763</v>
      </c>
      <c r="B632" s="285" t="s">
        <v>1066</v>
      </c>
      <c r="C632" s="290" t="s">
        <v>4</v>
      </c>
      <c r="D632" s="255">
        <v>875041.16</v>
      </c>
      <c r="E632" s="285" t="s">
        <v>1067</v>
      </c>
      <c r="F632" s="51"/>
      <c r="G632" s="52"/>
    </row>
    <row r="633" spans="1:7" ht="40.5" customHeight="1" x14ac:dyDescent="0.2">
      <c r="A633" s="290">
        <v>7131941764</v>
      </c>
      <c r="B633" s="285" t="s">
        <v>1068</v>
      </c>
      <c r="C633" s="290" t="s">
        <v>4</v>
      </c>
      <c r="D633" s="255">
        <v>1242968.76</v>
      </c>
      <c r="E633" s="285" t="s">
        <v>1069</v>
      </c>
      <c r="F633" s="51"/>
      <c r="G633" s="52"/>
    </row>
    <row r="634" spans="1:7" ht="40.5" customHeight="1" x14ac:dyDescent="0.2">
      <c r="A634" s="290">
        <v>7131941765</v>
      </c>
      <c r="B634" s="285" t="s">
        <v>1070</v>
      </c>
      <c r="C634" s="290" t="s">
        <v>4</v>
      </c>
      <c r="D634" s="255">
        <v>1604342.9</v>
      </c>
      <c r="E634" s="285" t="s">
        <v>1071</v>
      </c>
      <c r="F634" s="51"/>
      <c r="G634" s="52"/>
    </row>
    <row r="635" spans="1:7" ht="42" customHeight="1" x14ac:dyDescent="0.2">
      <c r="A635" s="290">
        <v>7131941766</v>
      </c>
      <c r="B635" s="285" t="s">
        <v>1072</v>
      </c>
      <c r="C635" s="290" t="s">
        <v>4</v>
      </c>
      <c r="D635" s="255">
        <v>1965717.04</v>
      </c>
      <c r="E635" s="285" t="s">
        <v>1073</v>
      </c>
      <c r="F635" s="51"/>
      <c r="G635" s="52"/>
    </row>
    <row r="636" spans="1:7" ht="19.5" customHeight="1" x14ac:dyDescent="0.2">
      <c r="A636" s="290">
        <v>7131941767</v>
      </c>
      <c r="B636" s="285" t="s">
        <v>1074</v>
      </c>
      <c r="C636" s="290" t="s">
        <v>4</v>
      </c>
      <c r="D636" s="255">
        <v>314857.33</v>
      </c>
      <c r="E636" s="285" t="s">
        <v>1074</v>
      </c>
      <c r="F636" s="51"/>
      <c r="G636" s="52"/>
    </row>
    <row r="637" spans="1:7" ht="18.75" customHeight="1" x14ac:dyDescent="0.2">
      <c r="A637" s="290">
        <v>7131941768</v>
      </c>
      <c r="B637" s="285" t="s">
        <v>1075</v>
      </c>
      <c r="C637" s="290" t="s">
        <v>4</v>
      </c>
      <c r="D637" s="255">
        <v>367927.6</v>
      </c>
      <c r="E637" s="285" t="s">
        <v>1075</v>
      </c>
      <c r="F637" s="51"/>
      <c r="G637" s="52"/>
    </row>
    <row r="638" spans="1:7" ht="25.5" x14ac:dyDescent="0.2">
      <c r="A638" s="290">
        <v>7132230028</v>
      </c>
      <c r="B638" s="253" t="s">
        <v>1076</v>
      </c>
      <c r="C638" s="290" t="s">
        <v>20</v>
      </c>
      <c r="D638" s="255">
        <v>230100</v>
      </c>
      <c r="E638" s="321" t="s">
        <v>1077</v>
      </c>
      <c r="F638" s="225" t="s">
        <v>1376</v>
      </c>
      <c r="G638" s="225" t="s">
        <v>1375</v>
      </c>
    </row>
    <row r="639" spans="1:7" ht="25.5" x14ac:dyDescent="0.2">
      <c r="A639" s="290">
        <v>7132230029</v>
      </c>
      <c r="B639" s="253" t="s">
        <v>1078</v>
      </c>
      <c r="C639" s="290" t="s">
        <v>20</v>
      </c>
      <c r="D639" s="255">
        <v>230100</v>
      </c>
      <c r="E639" s="321" t="s">
        <v>1079</v>
      </c>
      <c r="F639" s="225" t="s">
        <v>1376</v>
      </c>
      <c r="G639" s="225" t="s">
        <v>1377</v>
      </c>
    </row>
    <row r="640" spans="1:7" ht="25.5" x14ac:dyDescent="0.2">
      <c r="A640" s="290">
        <v>7132230030</v>
      </c>
      <c r="B640" s="253" t="s">
        <v>1080</v>
      </c>
      <c r="C640" s="290" t="s">
        <v>20</v>
      </c>
      <c r="D640" s="255">
        <v>230100</v>
      </c>
      <c r="E640" s="285" t="s">
        <v>1081</v>
      </c>
      <c r="F640" s="225" t="s">
        <v>1376</v>
      </c>
      <c r="G640" s="225" t="s">
        <v>1378</v>
      </c>
    </row>
    <row r="641" spans="1:7" ht="25.5" x14ac:dyDescent="0.2">
      <c r="A641" s="290">
        <v>7132230031</v>
      </c>
      <c r="B641" s="253" t="s">
        <v>1082</v>
      </c>
      <c r="C641" s="290" t="s">
        <v>20</v>
      </c>
      <c r="D641" s="255">
        <v>109740</v>
      </c>
      <c r="E641" s="285" t="s">
        <v>1083</v>
      </c>
      <c r="F641" s="225" t="s">
        <v>1376</v>
      </c>
      <c r="G641" s="225" t="s">
        <v>1379</v>
      </c>
    </row>
    <row r="642" spans="1:7" ht="25.5" x14ac:dyDescent="0.2">
      <c r="A642" s="290">
        <v>7132230020</v>
      </c>
      <c r="B642" s="277" t="s">
        <v>1381</v>
      </c>
      <c r="C642" s="271" t="s">
        <v>20</v>
      </c>
      <c r="D642" s="255">
        <v>109740</v>
      </c>
      <c r="E642" s="285" t="s">
        <v>1084</v>
      </c>
      <c r="F642" s="225" t="s">
        <v>1376</v>
      </c>
      <c r="G642" s="223" t="s">
        <v>1380</v>
      </c>
    </row>
    <row r="643" spans="1:7" ht="25.5" x14ac:dyDescent="0.2">
      <c r="A643" s="290">
        <v>7132230010</v>
      </c>
      <c r="B643" s="253" t="s">
        <v>1085</v>
      </c>
      <c r="C643" s="290" t="s">
        <v>20</v>
      </c>
      <c r="D643" s="255">
        <v>109740</v>
      </c>
      <c r="E643" s="285" t="s">
        <v>1086</v>
      </c>
      <c r="F643" s="51"/>
      <c r="G643" s="52"/>
    </row>
    <row r="644" spans="1:7" ht="25.5" x14ac:dyDescent="0.2">
      <c r="A644" s="290">
        <v>7132230027</v>
      </c>
      <c r="B644" s="277" t="s">
        <v>1087</v>
      </c>
      <c r="C644" s="271" t="s">
        <v>20</v>
      </c>
      <c r="D644" s="255">
        <v>109741.88</v>
      </c>
      <c r="E644" s="285" t="s">
        <v>1088</v>
      </c>
      <c r="F644" s="51"/>
      <c r="G644" s="18"/>
    </row>
    <row r="645" spans="1:7" ht="39" customHeight="1" x14ac:dyDescent="0.2">
      <c r="A645" s="295">
        <v>7131980004</v>
      </c>
      <c r="B645" s="258" t="s">
        <v>1089</v>
      </c>
      <c r="C645" s="254" t="s">
        <v>197</v>
      </c>
      <c r="D645" s="255">
        <v>265939.34999999998</v>
      </c>
      <c r="E645" s="285"/>
      <c r="F645" s="51"/>
      <c r="G645" s="56"/>
    </row>
    <row r="646" spans="1:7" ht="40.5" customHeight="1" x14ac:dyDescent="0.2">
      <c r="A646" s="295">
        <v>7131980005</v>
      </c>
      <c r="B646" s="258" t="s">
        <v>1090</v>
      </c>
      <c r="C646" s="254" t="s">
        <v>197</v>
      </c>
      <c r="D646" s="255">
        <v>491757</v>
      </c>
      <c r="E646" s="285"/>
      <c r="F646" s="51"/>
      <c r="G646" s="56"/>
    </row>
    <row r="647" spans="1:7" ht="39.75" customHeight="1" x14ac:dyDescent="0.2">
      <c r="A647" s="295">
        <v>7131980006</v>
      </c>
      <c r="B647" s="258" t="s">
        <v>1091</v>
      </c>
      <c r="C647" s="254" t="s">
        <v>197</v>
      </c>
      <c r="D647" s="255">
        <v>596636.67000000004</v>
      </c>
      <c r="E647" s="285"/>
      <c r="F647" s="51"/>
      <c r="G647" s="56"/>
    </row>
    <row r="648" spans="1:7" ht="66" customHeight="1" x14ac:dyDescent="0.2">
      <c r="A648" s="295">
        <v>7131980007</v>
      </c>
      <c r="B648" s="258" t="s">
        <v>1092</v>
      </c>
      <c r="C648" s="254" t="s">
        <v>197</v>
      </c>
      <c r="D648" s="255">
        <v>950735.42</v>
      </c>
      <c r="E648" s="285"/>
      <c r="F648" s="51"/>
      <c r="G648" s="56"/>
    </row>
    <row r="649" spans="1:7" ht="78.75" customHeight="1" x14ac:dyDescent="0.2">
      <c r="A649" s="295">
        <v>7131980008</v>
      </c>
      <c r="B649" s="258" t="s">
        <v>1093</v>
      </c>
      <c r="C649" s="254" t="s">
        <v>197</v>
      </c>
      <c r="D649" s="255">
        <v>1503562.75</v>
      </c>
      <c r="E649" s="285"/>
      <c r="F649" s="51"/>
    </row>
    <row r="650" spans="1:7" ht="25.5" x14ac:dyDescent="0.2">
      <c r="A650" s="295">
        <v>7131980001</v>
      </c>
      <c r="B650" s="258" t="s">
        <v>1094</v>
      </c>
      <c r="C650" s="254" t="s">
        <v>197</v>
      </c>
      <c r="D650" s="311">
        <v>77949.8</v>
      </c>
      <c r="E650" s="285"/>
      <c r="F650" s="51"/>
      <c r="G650" s="45"/>
    </row>
    <row r="651" spans="1:7" ht="25.5" x14ac:dyDescent="0.2">
      <c r="A651" s="290">
        <v>7131920028</v>
      </c>
      <c r="B651" s="258" t="s">
        <v>1095</v>
      </c>
      <c r="C651" s="254" t="s">
        <v>197</v>
      </c>
      <c r="D651" s="311">
        <v>11255.65</v>
      </c>
      <c r="E651" s="285"/>
      <c r="F651" s="51"/>
      <c r="G651" s="45"/>
    </row>
    <row r="652" spans="1:7" ht="41.25" customHeight="1" x14ac:dyDescent="0.2">
      <c r="A652" s="290">
        <v>7132486843</v>
      </c>
      <c r="B652" s="268" t="s">
        <v>1096</v>
      </c>
      <c r="C652" s="254" t="s">
        <v>1097</v>
      </c>
      <c r="D652" s="290">
        <v>11156.59</v>
      </c>
      <c r="E652" s="285"/>
      <c r="F652" s="51"/>
      <c r="G652" s="26" t="s">
        <v>586</v>
      </c>
    </row>
    <row r="653" spans="1:7" ht="19.5" customHeight="1" x14ac:dyDescent="0.2">
      <c r="A653" s="290">
        <v>7130840003</v>
      </c>
      <c r="B653" s="258" t="s">
        <v>1098</v>
      </c>
      <c r="C653" s="254" t="s">
        <v>197</v>
      </c>
      <c r="D653" s="311">
        <v>1013</v>
      </c>
      <c r="E653" s="285"/>
      <c r="F653" s="51"/>
      <c r="G653" s="45"/>
    </row>
    <row r="654" spans="1:7" ht="18.75" customHeight="1" x14ac:dyDescent="0.2">
      <c r="A654" s="290">
        <v>7131950396</v>
      </c>
      <c r="B654" s="286" t="s">
        <v>1099</v>
      </c>
      <c r="C654" s="254" t="s">
        <v>197</v>
      </c>
      <c r="D654" s="290">
        <v>153.91</v>
      </c>
      <c r="E654" s="285"/>
      <c r="F654" s="51"/>
      <c r="G654" s="45"/>
    </row>
    <row r="655" spans="1:7" ht="17.25" customHeight="1" x14ac:dyDescent="0.2">
      <c r="A655" s="290">
        <v>7132406800</v>
      </c>
      <c r="B655" s="322" t="s">
        <v>1100</v>
      </c>
      <c r="C655" s="282" t="s">
        <v>1097</v>
      </c>
      <c r="D655" s="323">
        <v>11594.76</v>
      </c>
      <c r="E655" s="285"/>
      <c r="F655" s="51"/>
      <c r="G655" s="45"/>
    </row>
    <row r="656" spans="1:7" ht="28.5" customHeight="1" x14ac:dyDescent="0.2">
      <c r="A656" s="290">
        <v>7131210840</v>
      </c>
      <c r="B656" s="258" t="s">
        <v>1101</v>
      </c>
      <c r="C656" s="254" t="s">
        <v>197</v>
      </c>
      <c r="D656" s="311">
        <v>15390.43</v>
      </c>
      <c r="E656" s="285"/>
      <c r="F656" s="51"/>
      <c r="G656" s="57" t="s">
        <v>1102</v>
      </c>
    </row>
    <row r="657" spans="1:11" ht="28.5" customHeight="1" x14ac:dyDescent="0.2">
      <c r="A657" s="290">
        <v>7132455003</v>
      </c>
      <c r="B657" s="324" t="s">
        <v>1103</v>
      </c>
      <c r="C657" s="254" t="s">
        <v>197</v>
      </c>
      <c r="D657" s="290">
        <v>148.56</v>
      </c>
      <c r="E657" s="268" t="s">
        <v>1104</v>
      </c>
      <c r="F657" s="51"/>
      <c r="G657" s="18"/>
    </row>
    <row r="658" spans="1:11" ht="27.75" customHeight="1" x14ac:dyDescent="0.2">
      <c r="A658" s="290">
        <v>7132455004</v>
      </c>
      <c r="B658" s="324" t="s">
        <v>1105</v>
      </c>
      <c r="C658" s="254" t="s">
        <v>197</v>
      </c>
      <c r="D658" s="290">
        <v>116.72</v>
      </c>
      <c r="E658" s="268" t="s">
        <v>1106</v>
      </c>
      <c r="F658" s="51"/>
      <c r="G658" s="18"/>
    </row>
    <row r="659" spans="1:11" ht="26.25" customHeight="1" x14ac:dyDescent="0.2">
      <c r="A659" s="290">
        <v>7131920004</v>
      </c>
      <c r="B659" s="325" t="s">
        <v>1107</v>
      </c>
      <c r="C659" s="254" t="s">
        <v>197</v>
      </c>
      <c r="D659" s="290">
        <v>12.62</v>
      </c>
      <c r="E659" s="268" t="s">
        <v>1107</v>
      </c>
      <c r="F659" s="51"/>
      <c r="G659" s="18"/>
    </row>
    <row r="660" spans="1:11" ht="18" customHeight="1" x14ac:dyDescent="0.2">
      <c r="A660" s="290">
        <v>7131920005</v>
      </c>
      <c r="B660" s="325" t="s">
        <v>1108</v>
      </c>
      <c r="C660" s="254" t="s">
        <v>197</v>
      </c>
      <c r="D660" s="290">
        <v>31.54</v>
      </c>
      <c r="E660" s="326" t="s">
        <v>1108</v>
      </c>
      <c r="F660" s="51"/>
      <c r="G660" s="18"/>
    </row>
    <row r="661" spans="1:11" ht="18" customHeight="1" x14ac:dyDescent="0.2">
      <c r="A661" s="290">
        <v>7131920006</v>
      </c>
      <c r="B661" s="325" t="s">
        <v>1109</v>
      </c>
      <c r="C661" s="254" t="s">
        <v>197</v>
      </c>
      <c r="D661" s="311">
        <v>18.920000000000002</v>
      </c>
      <c r="E661" s="326" t="s">
        <v>1109</v>
      </c>
      <c r="F661" s="51"/>
      <c r="G661" s="18"/>
    </row>
    <row r="662" spans="1:11" ht="54.75" customHeight="1" x14ac:dyDescent="0.2">
      <c r="A662" s="290">
        <v>7131390482</v>
      </c>
      <c r="B662" s="327" t="s">
        <v>1110</v>
      </c>
      <c r="C662" s="254" t="s">
        <v>197</v>
      </c>
      <c r="D662" s="290">
        <v>53.06</v>
      </c>
      <c r="E662" s="328" t="s">
        <v>1111</v>
      </c>
      <c r="F662" s="51"/>
      <c r="G662" s="18"/>
    </row>
    <row r="663" spans="1:11" ht="42.75" customHeight="1" x14ac:dyDescent="0.2">
      <c r="A663" s="290">
        <v>7130310081</v>
      </c>
      <c r="B663" s="327" t="s">
        <v>1112</v>
      </c>
      <c r="C663" s="290" t="s">
        <v>1113</v>
      </c>
      <c r="D663" s="290">
        <v>9.66</v>
      </c>
      <c r="E663" s="328" t="s">
        <v>1114</v>
      </c>
      <c r="F663" s="51"/>
      <c r="G663" s="18"/>
      <c r="K663" s="58"/>
    </row>
    <row r="664" spans="1:11" ht="30.75" customHeight="1" x14ac:dyDescent="0.2">
      <c r="A664" s="290">
        <v>7132461006</v>
      </c>
      <c r="B664" s="327" t="s">
        <v>1115</v>
      </c>
      <c r="C664" s="290" t="s">
        <v>1116</v>
      </c>
      <c r="D664" s="290">
        <v>6.66</v>
      </c>
      <c r="E664" s="328" t="s">
        <v>1117</v>
      </c>
      <c r="F664" s="51"/>
      <c r="G664" s="18"/>
      <c r="K664" s="58"/>
    </row>
    <row r="665" spans="1:11" ht="18" customHeight="1" x14ac:dyDescent="0.2">
      <c r="A665" s="290">
        <v>7132498054</v>
      </c>
      <c r="B665" s="329" t="s">
        <v>1118</v>
      </c>
      <c r="C665" s="290" t="s">
        <v>197</v>
      </c>
      <c r="D665" s="290">
        <v>6.39</v>
      </c>
      <c r="E665" s="330" t="s">
        <v>1118</v>
      </c>
      <c r="F665" s="51"/>
      <c r="G665" s="18"/>
      <c r="K665" s="58"/>
    </row>
    <row r="666" spans="1:11" ht="18" customHeight="1" x14ac:dyDescent="0.2">
      <c r="A666" s="289">
        <v>7131397216</v>
      </c>
      <c r="B666" s="331" t="s">
        <v>1119</v>
      </c>
      <c r="C666" s="290" t="s">
        <v>271</v>
      </c>
      <c r="D666" s="290">
        <v>223.49</v>
      </c>
      <c r="E666" s="290"/>
      <c r="F666" s="51"/>
      <c r="K666" s="58"/>
    </row>
    <row r="667" spans="1:11" ht="29.25" customHeight="1" x14ac:dyDescent="0.2">
      <c r="A667" s="289">
        <v>7132010551</v>
      </c>
      <c r="B667" s="332" t="s">
        <v>1120</v>
      </c>
      <c r="C667" s="290" t="s">
        <v>197</v>
      </c>
      <c r="D667" s="290">
        <v>9532.26</v>
      </c>
      <c r="E667" s="290"/>
      <c r="F667" s="51"/>
      <c r="K667" s="58"/>
    </row>
    <row r="668" spans="1:11" ht="42" customHeight="1" x14ac:dyDescent="0.2">
      <c r="A668" s="289">
        <v>7132010552</v>
      </c>
      <c r="B668" s="331" t="s">
        <v>1121</v>
      </c>
      <c r="C668" s="290" t="s">
        <v>73</v>
      </c>
      <c r="D668" s="290">
        <v>11753.86</v>
      </c>
      <c r="E668" s="290"/>
      <c r="F668" s="51"/>
      <c r="K668" s="58"/>
    </row>
    <row r="669" spans="1:11" ht="27" customHeight="1" x14ac:dyDescent="0.2">
      <c r="A669" s="320">
        <v>7132478005</v>
      </c>
      <c r="B669" s="331" t="s">
        <v>1122</v>
      </c>
      <c r="C669" s="333" t="s">
        <v>197</v>
      </c>
      <c r="D669" s="290">
        <v>789.73</v>
      </c>
      <c r="E669" s="334" t="s">
        <v>1122</v>
      </c>
      <c r="F669" s="51"/>
      <c r="K669" s="58"/>
    </row>
    <row r="670" spans="1:11" ht="40.5" customHeight="1" x14ac:dyDescent="0.2">
      <c r="A670" s="290">
        <v>7132089020</v>
      </c>
      <c r="B670" s="331" t="s">
        <v>1123</v>
      </c>
      <c r="C670" s="333" t="s">
        <v>197</v>
      </c>
      <c r="D670" s="311">
        <v>831.2</v>
      </c>
      <c r="E670" s="335" t="s">
        <v>1124</v>
      </c>
      <c r="F670" s="51"/>
      <c r="K670" s="58"/>
    </row>
    <row r="671" spans="1:11" ht="28.5" customHeight="1" x14ac:dyDescent="0.2">
      <c r="A671" s="290">
        <v>7132200004</v>
      </c>
      <c r="B671" s="285" t="s">
        <v>1125</v>
      </c>
      <c r="C671" s="284" t="s">
        <v>20</v>
      </c>
      <c r="D671" s="311">
        <v>116.66</v>
      </c>
      <c r="E671" s="256"/>
      <c r="F671" s="59" t="s">
        <v>1126</v>
      </c>
      <c r="K671" s="58"/>
    </row>
    <row r="672" spans="1:11" ht="21" customHeight="1" x14ac:dyDescent="0.2">
      <c r="A672" s="290"/>
      <c r="B672" s="318" t="s">
        <v>1127</v>
      </c>
      <c r="C672" s="333" t="s">
        <v>197</v>
      </c>
      <c r="D672" s="311">
        <v>270267.2</v>
      </c>
      <c r="E672" s="290"/>
      <c r="F672" s="235"/>
      <c r="G672" s="236"/>
      <c r="K672" s="58"/>
    </row>
    <row r="673" spans="1:11" x14ac:dyDescent="0.2">
      <c r="A673" s="51"/>
      <c r="B673" s="51"/>
      <c r="C673" s="51"/>
      <c r="D673" s="51"/>
      <c r="E673" s="51"/>
      <c r="F673" s="51"/>
      <c r="K673" s="58"/>
    </row>
    <row r="674" spans="1:11" ht="15" x14ac:dyDescent="0.2">
      <c r="A674" s="51"/>
      <c r="B674" s="51"/>
      <c r="C674" s="51"/>
      <c r="D674" s="51"/>
      <c r="G674" s="18"/>
      <c r="K674" s="58"/>
    </row>
    <row r="675" spans="1:11" ht="22.5" customHeight="1" x14ac:dyDescent="0.2">
      <c r="A675" s="51"/>
      <c r="B675" s="51"/>
      <c r="C675" s="51"/>
      <c r="D675" s="241"/>
      <c r="E675" s="241"/>
      <c r="F675" s="241"/>
      <c r="K675" s="58"/>
    </row>
    <row r="676" spans="1:11" ht="14.25" x14ac:dyDescent="0.2">
      <c r="A676" s="51"/>
      <c r="B676" s="51"/>
      <c r="C676" s="51"/>
      <c r="D676" s="241"/>
      <c r="E676" s="241"/>
      <c r="F676" s="241"/>
    </row>
    <row r="677" spans="1:11" x14ac:dyDescent="0.2">
      <c r="A677" s="51"/>
      <c r="B677" s="51"/>
      <c r="C677" s="51"/>
      <c r="G677" s="140"/>
    </row>
    <row r="678" spans="1:11" ht="14.25" x14ac:dyDescent="0.2">
      <c r="A678" s="51"/>
      <c r="B678" s="51"/>
      <c r="C678" s="51"/>
      <c r="D678" s="241"/>
      <c r="E678" s="241"/>
      <c r="F678" s="241"/>
    </row>
    <row r="679" spans="1:11" ht="14.25" x14ac:dyDescent="0.2">
      <c r="A679" s="51"/>
      <c r="B679" s="51"/>
      <c r="C679" s="51"/>
      <c r="D679" s="241"/>
      <c r="E679" s="241"/>
      <c r="F679" s="241"/>
    </row>
    <row r="680" spans="1:11" ht="14.25" x14ac:dyDescent="0.2">
      <c r="A680" s="51"/>
      <c r="B680" s="51"/>
      <c r="C680" s="51"/>
      <c r="D680" s="241"/>
      <c r="E680" s="241"/>
      <c r="F680" s="241"/>
    </row>
    <row r="681" spans="1:11" ht="14.25" x14ac:dyDescent="0.2">
      <c r="A681" s="51"/>
      <c r="B681" s="51"/>
      <c r="C681" s="51"/>
      <c r="D681" s="241"/>
      <c r="E681" s="241"/>
      <c r="F681" s="241"/>
    </row>
    <row r="682" spans="1:11" x14ac:dyDescent="0.2">
      <c r="A682" s="51"/>
      <c r="B682" s="51"/>
      <c r="C682" s="51"/>
      <c r="D682" s="51"/>
      <c r="E682" s="51"/>
      <c r="F682" s="51"/>
    </row>
    <row r="683" spans="1:11" x14ac:dyDescent="0.2">
      <c r="A683" s="51"/>
      <c r="B683" s="51"/>
      <c r="C683" s="51"/>
      <c r="D683" s="51"/>
      <c r="E683" s="51"/>
      <c r="F683" s="51"/>
    </row>
    <row r="684" spans="1:11" x14ac:dyDescent="0.2">
      <c r="A684" s="51"/>
      <c r="B684" s="51"/>
      <c r="C684" s="51"/>
      <c r="D684" s="51"/>
      <c r="E684" s="51"/>
      <c r="F684" s="51"/>
    </row>
    <row r="685" spans="1:11" x14ac:dyDescent="0.2">
      <c r="A685" s="51"/>
      <c r="B685" s="51"/>
      <c r="C685" s="51"/>
      <c r="D685" s="51"/>
      <c r="E685" s="51"/>
      <c r="F685" s="51"/>
    </row>
    <row r="686" spans="1:11" x14ac:dyDescent="0.2">
      <c r="A686" s="51"/>
      <c r="B686" s="51"/>
      <c r="C686" s="51"/>
      <c r="D686" s="51"/>
      <c r="E686" s="51"/>
      <c r="F686" s="51"/>
    </row>
    <row r="687" spans="1:11" x14ac:dyDescent="0.2">
      <c r="A687" s="51"/>
      <c r="B687" s="51"/>
      <c r="C687" s="51"/>
      <c r="D687" s="51"/>
      <c r="E687" s="51"/>
      <c r="F687" s="51"/>
    </row>
    <row r="688" spans="1:11" x14ac:dyDescent="0.2">
      <c r="A688" s="51"/>
      <c r="B688" s="51"/>
      <c r="C688" s="51"/>
      <c r="D688" s="51"/>
      <c r="E688" s="51"/>
      <c r="F688" s="51"/>
    </row>
    <row r="689" spans="1:6" x14ac:dyDescent="0.2">
      <c r="A689" s="51"/>
      <c r="B689" s="51"/>
      <c r="C689" s="51"/>
      <c r="D689" s="51"/>
      <c r="E689" s="51"/>
      <c r="F689" s="51"/>
    </row>
    <row r="690" spans="1:6" x14ac:dyDescent="0.2">
      <c r="A690" s="51"/>
      <c r="B690" s="51"/>
      <c r="C690" s="51"/>
      <c r="D690" s="51"/>
      <c r="E690" s="51"/>
      <c r="F690" s="51"/>
    </row>
    <row r="691" spans="1:6" x14ac:dyDescent="0.2">
      <c r="A691" s="51"/>
      <c r="B691" s="51"/>
      <c r="C691" s="51"/>
      <c r="D691" s="51"/>
      <c r="E691" s="51"/>
      <c r="F691" s="51"/>
    </row>
    <row r="692" spans="1:6" x14ac:dyDescent="0.2">
      <c r="A692" s="51"/>
      <c r="B692" s="51"/>
      <c r="C692" s="51"/>
      <c r="D692" s="51"/>
      <c r="E692" s="51"/>
      <c r="F692" s="51"/>
    </row>
    <row r="693" spans="1:6" x14ac:dyDescent="0.2">
      <c r="A693" s="51"/>
      <c r="B693" s="51"/>
      <c r="C693" s="51"/>
      <c r="D693" s="51"/>
      <c r="E693" s="51"/>
      <c r="F693" s="51"/>
    </row>
    <row r="694" spans="1:6" x14ac:dyDescent="0.2">
      <c r="A694" s="51"/>
      <c r="B694" s="51"/>
      <c r="C694" s="51"/>
      <c r="D694" s="51"/>
      <c r="E694" s="51"/>
      <c r="F694" s="51"/>
    </row>
    <row r="695" spans="1:6" x14ac:dyDescent="0.2">
      <c r="A695" s="51"/>
      <c r="B695" s="51"/>
      <c r="C695" s="51"/>
      <c r="D695" s="51"/>
      <c r="E695" s="51"/>
      <c r="F695" s="51"/>
    </row>
    <row r="696" spans="1:6" x14ac:dyDescent="0.2">
      <c r="A696" s="51"/>
      <c r="B696" s="51"/>
      <c r="C696" s="51"/>
      <c r="D696" s="51"/>
      <c r="E696" s="51"/>
      <c r="F696" s="51"/>
    </row>
    <row r="697" spans="1:6" x14ac:dyDescent="0.2">
      <c r="A697" s="51"/>
      <c r="B697" s="51"/>
      <c r="C697" s="51"/>
      <c r="D697" s="51"/>
      <c r="E697" s="51"/>
      <c r="F697" s="51"/>
    </row>
    <row r="698" spans="1:6" x14ac:dyDescent="0.2">
      <c r="A698" s="51"/>
      <c r="B698" s="51"/>
      <c r="C698" s="51"/>
      <c r="D698" s="51"/>
      <c r="E698" s="51"/>
      <c r="F698" s="51"/>
    </row>
    <row r="699" spans="1:6" x14ac:dyDescent="0.2">
      <c r="A699" s="51"/>
      <c r="B699" s="51"/>
      <c r="C699" s="51"/>
      <c r="D699" s="51"/>
      <c r="E699" s="51"/>
      <c r="F699" s="51"/>
    </row>
    <row r="700" spans="1:6" x14ac:dyDescent="0.2">
      <c r="A700" s="51"/>
      <c r="B700" s="51"/>
      <c r="C700" s="51"/>
      <c r="D700" s="51"/>
      <c r="E700" s="51"/>
      <c r="F700" s="51"/>
    </row>
    <row r="701" spans="1:6" x14ac:dyDescent="0.2">
      <c r="A701" s="51"/>
      <c r="B701" s="51"/>
      <c r="C701" s="51"/>
      <c r="D701" s="51"/>
      <c r="E701" s="51"/>
      <c r="F701" s="51"/>
    </row>
    <row r="702" spans="1:6" x14ac:dyDescent="0.2">
      <c r="A702" s="51"/>
      <c r="B702" s="51"/>
      <c r="C702" s="51"/>
      <c r="D702" s="51"/>
      <c r="E702" s="51"/>
      <c r="F702" s="51"/>
    </row>
    <row r="703" spans="1:6" x14ac:dyDescent="0.2">
      <c r="A703" s="51"/>
      <c r="B703" s="51"/>
      <c r="C703" s="51"/>
      <c r="D703" s="51"/>
      <c r="E703" s="51"/>
      <c r="F703" s="51"/>
    </row>
    <row r="704" spans="1:6" x14ac:dyDescent="0.2">
      <c r="A704" s="51"/>
      <c r="B704" s="51"/>
      <c r="C704" s="51"/>
      <c r="D704" s="51"/>
      <c r="E704" s="51"/>
      <c r="F704" s="51"/>
    </row>
    <row r="705" spans="1:6" x14ac:dyDescent="0.2">
      <c r="A705" s="51"/>
      <c r="B705" s="51"/>
      <c r="C705" s="51"/>
      <c r="D705" s="51"/>
      <c r="E705" s="51"/>
      <c r="F705" s="51"/>
    </row>
    <row r="706" spans="1:6" x14ac:dyDescent="0.2">
      <c r="A706" s="51"/>
      <c r="B706" s="51"/>
      <c r="C706" s="51"/>
      <c r="D706" s="51"/>
      <c r="E706" s="51"/>
      <c r="F706" s="51"/>
    </row>
    <row r="707" spans="1:6" x14ac:dyDescent="0.2">
      <c r="A707" s="51"/>
      <c r="B707" s="51"/>
      <c r="C707" s="51"/>
      <c r="D707" s="51"/>
      <c r="E707" s="51"/>
      <c r="F707" s="51"/>
    </row>
    <row r="708" spans="1:6" x14ac:dyDescent="0.2">
      <c r="A708" s="51"/>
      <c r="B708" s="51"/>
      <c r="C708" s="51"/>
      <c r="D708" s="51"/>
      <c r="E708" s="51"/>
      <c r="F708" s="51"/>
    </row>
    <row r="709" spans="1:6" x14ac:dyDescent="0.2">
      <c r="A709" s="51"/>
      <c r="B709" s="51"/>
      <c r="C709" s="51"/>
      <c r="D709" s="51"/>
      <c r="E709" s="51"/>
      <c r="F709" s="51"/>
    </row>
    <row r="710" spans="1:6" x14ac:dyDescent="0.2">
      <c r="A710" s="51"/>
      <c r="B710" s="51"/>
      <c r="C710" s="51"/>
      <c r="D710" s="51"/>
      <c r="E710" s="51"/>
      <c r="F710" s="51"/>
    </row>
    <row r="711" spans="1:6" x14ac:dyDescent="0.2">
      <c r="A711" s="51"/>
      <c r="B711" s="51"/>
      <c r="C711" s="51"/>
      <c r="D711" s="51"/>
      <c r="E711" s="51"/>
      <c r="F711" s="51"/>
    </row>
    <row r="712" spans="1:6" x14ac:dyDescent="0.2">
      <c r="A712" s="51"/>
      <c r="B712" s="51"/>
      <c r="C712" s="51"/>
      <c r="D712" s="51"/>
      <c r="E712" s="51"/>
      <c r="F712" s="51"/>
    </row>
    <row r="713" spans="1:6" x14ac:dyDescent="0.2">
      <c r="A713" s="51"/>
      <c r="B713" s="51"/>
      <c r="C713" s="51"/>
      <c r="D713" s="51"/>
      <c r="E713" s="51"/>
      <c r="F713" s="51"/>
    </row>
    <row r="714" spans="1:6" x14ac:dyDescent="0.2">
      <c r="A714" s="51"/>
      <c r="B714" s="51"/>
      <c r="C714" s="51"/>
      <c r="D714" s="51"/>
      <c r="E714" s="51"/>
      <c r="F714" s="51"/>
    </row>
    <row r="715" spans="1:6" x14ac:dyDescent="0.2">
      <c r="A715" s="51"/>
      <c r="B715" s="51"/>
      <c r="C715" s="51"/>
      <c r="D715" s="51"/>
      <c r="E715" s="51"/>
      <c r="F715" s="51"/>
    </row>
    <row r="716" spans="1:6" x14ac:dyDescent="0.2">
      <c r="A716" s="51"/>
      <c r="B716" s="51"/>
      <c r="C716" s="51"/>
      <c r="D716" s="51"/>
      <c r="E716" s="51"/>
      <c r="F716" s="51"/>
    </row>
    <row r="717" spans="1:6" x14ac:dyDescent="0.2">
      <c r="A717" s="51"/>
      <c r="B717" s="51"/>
      <c r="C717" s="51"/>
      <c r="D717" s="51"/>
      <c r="E717" s="51"/>
      <c r="F717" s="51"/>
    </row>
    <row r="718" spans="1:6" x14ac:dyDescent="0.2">
      <c r="A718" s="51"/>
      <c r="B718" s="51"/>
      <c r="C718" s="51"/>
      <c r="D718" s="51"/>
      <c r="E718" s="51"/>
      <c r="F718" s="51"/>
    </row>
    <row r="719" spans="1:6" x14ac:dyDescent="0.2">
      <c r="A719" s="51"/>
      <c r="B719" s="51"/>
      <c r="C719" s="51"/>
      <c r="D719" s="51"/>
      <c r="E719" s="51"/>
      <c r="F719" s="51"/>
    </row>
    <row r="720" spans="1:6" x14ac:dyDescent="0.2">
      <c r="A720" s="51"/>
      <c r="B720" s="51"/>
      <c r="C720" s="51"/>
      <c r="D720" s="51"/>
      <c r="E720" s="51"/>
      <c r="F720" s="51"/>
    </row>
    <row r="721" spans="1:6" x14ac:dyDescent="0.2">
      <c r="A721" s="51"/>
      <c r="B721" s="51"/>
      <c r="C721" s="51"/>
      <c r="D721" s="51"/>
      <c r="E721" s="51"/>
      <c r="F721" s="51"/>
    </row>
    <row r="722" spans="1:6" x14ac:dyDescent="0.2">
      <c r="A722" s="51"/>
      <c r="B722" s="51"/>
      <c r="C722" s="51"/>
      <c r="D722" s="51"/>
      <c r="E722" s="51"/>
      <c r="F722" s="51"/>
    </row>
    <row r="723" spans="1:6" x14ac:dyDescent="0.2">
      <c r="A723" s="5"/>
      <c r="B723" s="5"/>
      <c r="C723" s="5"/>
      <c r="D723" s="5"/>
      <c r="E723" s="5"/>
      <c r="F723" s="5"/>
    </row>
    <row r="724" spans="1:6" x14ac:dyDescent="0.2">
      <c r="A724" s="5"/>
      <c r="B724" s="5"/>
      <c r="C724" s="5"/>
      <c r="D724" s="5"/>
      <c r="E724" s="5"/>
      <c r="F724" s="5"/>
    </row>
    <row r="725" spans="1:6" x14ac:dyDescent="0.2">
      <c r="A725" s="5"/>
      <c r="B725" s="5"/>
      <c r="C725" s="5"/>
      <c r="D725" s="5"/>
      <c r="E725" s="5"/>
      <c r="F725" s="5"/>
    </row>
    <row r="726" spans="1:6" x14ac:dyDescent="0.2">
      <c r="A726" s="5"/>
      <c r="B726" s="5"/>
      <c r="C726" s="5"/>
      <c r="D726" s="5"/>
      <c r="E726" s="5"/>
      <c r="F726" s="5"/>
    </row>
    <row r="727" spans="1:6" x14ac:dyDescent="0.2">
      <c r="A727" s="5"/>
      <c r="B727" s="5"/>
      <c r="C727" s="5"/>
      <c r="D727" s="5"/>
      <c r="E727" s="5"/>
      <c r="F727" s="5"/>
    </row>
    <row r="728" spans="1:6" x14ac:dyDescent="0.2">
      <c r="A728" s="5"/>
      <c r="B728" s="5"/>
      <c r="C728" s="5"/>
      <c r="D728" s="5"/>
      <c r="E728" s="5"/>
      <c r="F728" s="5"/>
    </row>
    <row r="729" spans="1:6" x14ac:dyDescent="0.2">
      <c r="A729" s="5"/>
      <c r="B729" s="5"/>
      <c r="C729" s="5"/>
      <c r="D729" s="5"/>
      <c r="E729" s="5"/>
      <c r="F729" s="5"/>
    </row>
    <row r="730" spans="1:6" x14ac:dyDescent="0.2">
      <c r="A730" s="5"/>
      <c r="B730" s="5"/>
      <c r="C730" s="5"/>
      <c r="D730" s="5"/>
      <c r="E730" s="5"/>
      <c r="F730" s="5"/>
    </row>
    <row r="731" spans="1:6" x14ac:dyDescent="0.2">
      <c r="A731" s="5"/>
      <c r="B731" s="5"/>
      <c r="C731" s="5"/>
      <c r="D731" s="5"/>
      <c r="E731" s="5"/>
      <c r="F731" s="5"/>
    </row>
    <row r="732" spans="1:6" x14ac:dyDescent="0.2">
      <c r="A732" s="5"/>
      <c r="B732" s="5"/>
      <c r="C732" s="5"/>
      <c r="D732" s="5"/>
      <c r="E732" s="5"/>
      <c r="F732" s="5"/>
    </row>
    <row r="733" spans="1:6" x14ac:dyDescent="0.2">
      <c r="A733" s="5"/>
      <c r="B733" s="5"/>
      <c r="C733" s="5"/>
      <c r="D733" s="5"/>
      <c r="E733" s="5"/>
      <c r="F733" s="5"/>
    </row>
    <row r="734" spans="1:6" x14ac:dyDescent="0.2">
      <c r="A734" s="5"/>
      <c r="B734" s="5"/>
      <c r="C734" s="5"/>
      <c r="D734" s="5"/>
      <c r="E734" s="5"/>
      <c r="F734" s="5"/>
    </row>
    <row r="735" spans="1:6" x14ac:dyDescent="0.2">
      <c r="A735" s="5"/>
      <c r="B735" s="5"/>
      <c r="C735" s="5"/>
      <c r="D735" s="5"/>
      <c r="E735" s="5"/>
      <c r="F735" s="5"/>
    </row>
    <row r="736" spans="1:6" x14ac:dyDescent="0.2">
      <c r="A736" s="5"/>
      <c r="B736" s="5"/>
      <c r="C736" s="5"/>
      <c r="D736" s="5"/>
      <c r="E736" s="5"/>
      <c r="F736" s="5"/>
    </row>
    <row r="737" spans="1:6" x14ac:dyDescent="0.2">
      <c r="A737" s="5"/>
      <c r="B737" s="5"/>
      <c r="C737" s="5"/>
      <c r="D737" s="5"/>
      <c r="E737" s="5"/>
      <c r="F737" s="5"/>
    </row>
    <row r="738" spans="1:6" x14ac:dyDescent="0.2">
      <c r="A738" s="5"/>
      <c r="B738" s="5"/>
      <c r="C738" s="5"/>
      <c r="D738" s="5"/>
      <c r="E738" s="5"/>
      <c r="F738" s="5"/>
    </row>
    <row r="739" spans="1:6" x14ac:dyDescent="0.2">
      <c r="A739" s="5"/>
      <c r="B739" s="5"/>
      <c r="C739" s="5"/>
      <c r="D739" s="5"/>
      <c r="E739" s="5"/>
      <c r="F739" s="5"/>
    </row>
    <row r="740" spans="1:6" x14ac:dyDescent="0.2">
      <c r="A740" s="5"/>
      <c r="B740" s="5"/>
      <c r="C740" s="5"/>
      <c r="D740" s="5"/>
      <c r="E740" s="5"/>
      <c r="F740" s="5"/>
    </row>
    <row r="741" spans="1:6" x14ac:dyDescent="0.2">
      <c r="A741" s="5"/>
      <c r="B741" s="5"/>
      <c r="C741" s="5"/>
      <c r="D741" s="5"/>
      <c r="E741" s="5"/>
      <c r="F741" s="5"/>
    </row>
    <row r="742" spans="1:6" x14ac:dyDescent="0.2">
      <c r="A742" s="5"/>
      <c r="B742" s="5"/>
      <c r="C742" s="5"/>
      <c r="D742" s="5"/>
      <c r="E742" s="5"/>
      <c r="F742" s="5"/>
    </row>
  </sheetData>
  <mergeCells count="1">
    <mergeCell ref="F3:G3"/>
  </mergeCells>
  <conditionalFormatting sqref="A588">
    <cfRule type="expression" dxfId="16" priority="1" stopIfTrue="1">
      <formula>AND(COUNTIF($B:$B, A588)&gt;1,NOT(ISBLANK(A588)))</formula>
    </cfRule>
  </conditionalFormatting>
  <pageMargins left="0.7" right="0.18" top="0.75" bottom="0.75" header="0.3" footer="0.3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6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44" sqref="I44"/>
    </sheetView>
  </sheetViews>
  <sheetFormatPr defaultRowHeight="12.75" x14ac:dyDescent="0.2"/>
  <cols>
    <col min="1" max="1" width="5" style="1" bestFit="1" customWidth="1"/>
    <col min="2" max="2" width="65.42578125" style="1" customWidth="1"/>
    <col min="3" max="3" width="15.7109375" style="1" customWidth="1"/>
    <col min="4" max="4" width="8.140625" style="1" customWidth="1"/>
    <col min="5" max="5" width="11.85546875" style="1" customWidth="1"/>
    <col min="6" max="6" width="8.85546875" style="1" customWidth="1"/>
    <col min="7" max="7" width="13.7109375" style="1" customWidth="1"/>
    <col min="8" max="8" width="15.5703125" style="1" customWidth="1"/>
    <col min="9" max="9" width="26.42578125" style="1" customWidth="1"/>
    <col min="10" max="10" width="9.140625" style="1"/>
    <col min="11" max="11" width="11.7109375" style="1" customWidth="1"/>
    <col min="12" max="12" width="13.5703125" style="1" customWidth="1"/>
    <col min="13" max="256" width="9.140625" style="1"/>
    <col min="257" max="257" width="5" style="1" bestFit="1" customWidth="1"/>
    <col min="258" max="258" width="65.42578125" style="1" customWidth="1"/>
    <col min="259" max="259" width="15.7109375" style="1" customWidth="1"/>
    <col min="260" max="260" width="8.140625" style="1" customWidth="1"/>
    <col min="261" max="261" width="11.85546875" style="1" customWidth="1"/>
    <col min="262" max="262" width="8.85546875" style="1" customWidth="1"/>
    <col min="263" max="263" width="13.7109375" style="1" customWidth="1"/>
    <col min="264" max="264" width="15.5703125" style="1" customWidth="1"/>
    <col min="265" max="265" width="26.42578125" style="1" customWidth="1"/>
    <col min="266" max="266" width="9.140625" style="1"/>
    <col min="267" max="267" width="11.7109375" style="1" customWidth="1"/>
    <col min="268" max="268" width="13.5703125" style="1" customWidth="1"/>
    <col min="269" max="512" width="9.140625" style="1"/>
    <col min="513" max="513" width="5" style="1" bestFit="1" customWidth="1"/>
    <col min="514" max="514" width="65.42578125" style="1" customWidth="1"/>
    <col min="515" max="515" width="15.7109375" style="1" customWidth="1"/>
    <col min="516" max="516" width="8.140625" style="1" customWidth="1"/>
    <col min="517" max="517" width="11.85546875" style="1" customWidth="1"/>
    <col min="518" max="518" width="8.85546875" style="1" customWidth="1"/>
    <col min="519" max="519" width="13.7109375" style="1" customWidth="1"/>
    <col min="520" max="520" width="15.5703125" style="1" customWidth="1"/>
    <col min="521" max="521" width="26.42578125" style="1" customWidth="1"/>
    <col min="522" max="522" width="9.140625" style="1"/>
    <col min="523" max="523" width="11.7109375" style="1" customWidth="1"/>
    <col min="524" max="524" width="13.5703125" style="1" customWidth="1"/>
    <col min="525" max="768" width="9.140625" style="1"/>
    <col min="769" max="769" width="5" style="1" bestFit="1" customWidth="1"/>
    <col min="770" max="770" width="65.42578125" style="1" customWidth="1"/>
    <col min="771" max="771" width="15.7109375" style="1" customWidth="1"/>
    <col min="772" max="772" width="8.140625" style="1" customWidth="1"/>
    <col min="773" max="773" width="11.85546875" style="1" customWidth="1"/>
    <col min="774" max="774" width="8.85546875" style="1" customWidth="1"/>
    <col min="775" max="775" width="13.7109375" style="1" customWidth="1"/>
    <col min="776" max="776" width="15.5703125" style="1" customWidth="1"/>
    <col min="777" max="777" width="26.42578125" style="1" customWidth="1"/>
    <col min="778" max="778" width="9.140625" style="1"/>
    <col min="779" max="779" width="11.7109375" style="1" customWidth="1"/>
    <col min="780" max="780" width="13.5703125" style="1" customWidth="1"/>
    <col min="781" max="1024" width="9.140625" style="1"/>
    <col min="1025" max="1025" width="5" style="1" bestFit="1" customWidth="1"/>
    <col min="1026" max="1026" width="65.42578125" style="1" customWidth="1"/>
    <col min="1027" max="1027" width="15.7109375" style="1" customWidth="1"/>
    <col min="1028" max="1028" width="8.140625" style="1" customWidth="1"/>
    <col min="1029" max="1029" width="11.85546875" style="1" customWidth="1"/>
    <col min="1030" max="1030" width="8.85546875" style="1" customWidth="1"/>
    <col min="1031" max="1031" width="13.7109375" style="1" customWidth="1"/>
    <col min="1032" max="1032" width="15.5703125" style="1" customWidth="1"/>
    <col min="1033" max="1033" width="26.42578125" style="1" customWidth="1"/>
    <col min="1034" max="1034" width="9.140625" style="1"/>
    <col min="1035" max="1035" width="11.7109375" style="1" customWidth="1"/>
    <col min="1036" max="1036" width="13.5703125" style="1" customWidth="1"/>
    <col min="1037" max="1280" width="9.140625" style="1"/>
    <col min="1281" max="1281" width="5" style="1" bestFit="1" customWidth="1"/>
    <col min="1282" max="1282" width="65.42578125" style="1" customWidth="1"/>
    <col min="1283" max="1283" width="15.7109375" style="1" customWidth="1"/>
    <col min="1284" max="1284" width="8.140625" style="1" customWidth="1"/>
    <col min="1285" max="1285" width="11.85546875" style="1" customWidth="1"/>
    <col min="1286" max="1286" width="8.85546875" style="1" customWidth="1"/>
    <col min="1287" max="1287" width="13.7109375" style="1" customWidth="1"/>
    <col min="1288" max="1288" width="15.5703125" style="1" customWidth="1"/>
    <col min="1289" max="1289" width="26.42578125" style="1" customWidth="1"/>
    <col min="1290" max="1290" width="9.140625" style="1"/>
    <col min="1291" max="1291" width="11.7109375" style="1" customWidth="1"/>
    <col min="1292" max="1292" width="13.5703125" style="1" customWidth="1"/>
    <col min="1293" max="1536" width="9.140625" style="1"/>
    <col min="1537" max="1537" width="5" style="1" bestFit="1" customWidth="1"/>
    <col min="1538" max="1538" width="65.42578125" style="1" customWidth="1"/>
    <col min="1539" max="1539" width="15.7109375" style="1" customWidth="1"/>
    <col min="1540" max="1540" width="8.140625" style="1" customWidth="1"/>
    <col min="1541" max="1541" width="11.85546875" style="1" customWidth="1"/>
    <col min="1542" max="1542" width="8.85546875" style="1" customWidth="1"/>
    <col min="1543" max="1543" width="13.7109375" style="1" customWidth="1"/>
    <col min="1544" max="1544" width="15.5703125" style="1" customWidth="1"/>
    <col min="1545" max="1545" width="26.42578125" style="1" customWidth="1"/>
    <col min="1546" max="1546" width="9.140625" style="1"/>
    <col min="1547" max="1547" width="11.7109375" style="1" customWidth="1"/>
    <col min="1548" max="1548" width="13.5703125" style="1" customWidth="1"/>
    <col min="1549" max="1792" width="9.140625" style="1"/>
    <col min="1793" max="1793" width="5" style="1" bestFit="1" customWidth="1"/>
    <col min="1794" max="1794" width="65.42578125" style="1" customWidth="1"/>
    <col min="1795" max="1795" width="15.7109375" style="1" customWidth="1"/>
    <col min="1796" max="1796" width="8.140625" style="1" customWidth="1"/>
    <col min="1797" max="1797" width="11.85546875" style="1" customWidth="1"/>
    <col min="1798" max="1798" width="8.85546875" style="1" customWidth="1"/>
    <col min="1799" max="1799" width="13.7109375" style="1" customWidth="1"/>
    <col min="1800" max="1800" width="15.5703125" style="1" customWidth="1"/>
    <col min="1801" max="1801" width="26.42578125" style="1" customWidth="1"/>
    <col min="1802" max="1802" width="9.140625" style="1"/>
    <col min="1803" max="1803" width="11.7109375" style="1" customWidth="1"/>
    <col min="1804" max="1804" width="13.5703125" style="1" customWidth="1"/>
    <col min="1805" max="2048" width="9.140625" style="1"/>
    <col min="2049" max="2049" width="5" style="1" bestFit="1" customWidth="1"/>
    <col min="2050" max="2050" width="65.42578125" style="1" customWidth="1"/>
    <col min="2051" max="2051" width="15.7109375" style="1" customWidth="1"/>
    <col min="2052" max="2052" width="8.140625" style="1" customWidth="1"/>
    <col min="2053" max="2053" width="11.85546875" style="1" customWidth="1"/>
    <col min="2054" max="2054" width="8.85546875" style="1" customWidth="1"/>
    <col min="2055" max="2055" width="13.7109375" style="1" customWidth="1"/>
    <col min="2056" max="2056" width="15.5703125" style="1" customWidth="1"/>
    <col min="2057" max="2057" width="26.42578125" style="1" customWidth="1"/>
    <col min="2058" max="2058" width="9.140625" style="1"/>
    <col min="2059" max="2059" width="11.7109375" style="1" customWidth="1"/>
    <col min="2060" max="2060" width="13.5703125" style="1" customWidth="1"/>
    <col min="2061" max="2304" width="9.140625" style="1"/>
    <col min="2305" max="2305" width="5" style="1" bestFit="1" customWidth="1"/>
    <col min="2306" max="2306" width="65.42578125" style="1" customWidth="1"/>
    <col min="2307" max="2307" width="15.7109375" style="1" customWidth="1"/>
    <col min="2308" max="2308" width="8.140625" style="1" customWidth="1"/>
    <col min="2309" max="2309" width="11.85546875" style="1" customWidth="1"/>
    <col min="2310" max="2310" width="8.85546875" style="1" customWidth="1"/>
    <col min="2311" max="2311" width="13.7109375" style="1" customWidth="1"/>
    <col min="2312" max="2312" width="15.5703125" style="1" customWidth="1"/>
    <col min="2313" max="2313" width="26.42578125" style="1" customWidth="1"/>
    <col min="2314" max="2314" width="9.140625" style="1"/>
    <col min="2315" max="2315" width="11.7109375" style="1" customWidth="1"/>
    <col min="2316" max="2316" width="13.5703125" style="1" customWidth="1"/>
    <col min="2317" max="2560" width="9.140625" style="1"/>
    <col min="2561" max="2561" width="5" style="1" bestFit="1" customWidth="1"/>
    <col min="2562" max="2562" width="65.42578125" style="1" customWidth="1"/>
    <col min="2563" max="2563" width="15.7109375" style="1" customWidth="1"/>
    <col min="2564" max="2564" width="8.140625" style="1" customWidth="1"/>
    <col min="2565" max="2565" width="11.85546875" style="1" customWidth="1"/>
    <col min="2566" max="2566" width="8.85546875" style="1" customWidth="1"/>
    <col min="2567" max="2567" width="13.7109375" style="1" customWidth="1"/>
    <col min="2568" max="2568" width="15.5703125" style="1" customWidth="1"/>
    <col min="2569" max="2569" width="26.42578125" style="1" customWidth="1"/>
    <col min="2570" max="2570" width="9.140625" style="1"/>
    <col min="2571" max="2571" width="11.7109375" style="1" customWidth="1"/>
    <col min="2572" max="2572" width="13.5703125" style="1" customWidth="1"/>
    <col min="2573" max="2816" width="9.140625" style="1"/>
    <col min="2817" max="2817" width="5" style="1" bestFit="1" customWidth="1"/>
    <col min="2818" max="2818" width="65.42578125" style="1" customWidth="1"/>
    <col min="2819" max="2819" width="15.7109375" style="1" customWidth="1"/>
    <col min="2820" max="2820" width="8.140625" style="1" customWidth="1"/>
    <col min="2821" max="2821" width="11.85546875" style="1" customWidth="1"/>
    <col min="2822" max="2822" width="8.85546875" style="1" customWidth="1"/>
    <col min="2823" max="2823" width="13.7109375" style="1" customWidth="1"/>
    <col min="2824" max="2824" width="15.5703125" style="1" customWidth="1"/>
    <col min="2825" max="2825" width="26.42578125" style="1" customWidth="1"/>
    <col min="2826" max="2826" width="9.140625" style="1"/>
    <col min="2827" max="2827" width="11.7109375" style="1" customWidth="1"/>
    <col min="2828" max="2828" width="13.5703125" style="1" customWidth="1"/>
    <col min="2829" max="3072" width="9.140625" style="1"/>
    <col min="3073" max="3073" width="5" style="1" bestFit="1" customWidth="1"/>
    <col min="3074" max="3074" width="65.42578125" style="1" customWidth="1"/>
    <col min="3075" max="3075" width="15.7109375" style="1" customWidth="1"/>
    <col min="3076" max="3076" width="8.140625" style="1" customWidth="1"/>
    <col min="3077" max="3077" width="11.85546875" style="1" customWidth="1"/>
    <col min="3078" max="3078" width="8.85546875" style="1" customWidth="1"/>
    <col min="3079" max="3079" width="13.7109375" style="1" customWidth="1"/>
    <col min="3080" max="3080" width="15.5703125" style="1" customWidth="1"/>
    <col min="3081" max="3081" width="26.42578125" style="1" customWidth="1"/>
    <col min="3082" max="3082" width="9.140625" style="1"/>
    <col min="3083" max="3083" width="11.7109375" style="1" customWidth="1"/>
    <col min="3084" max="3084" width="13.5703125" style="1" customWidth="1"/>
    <col min="3085" max="3328" width="9.140625" style="1"/>
    <col min="3329" max="3329" width="5" style="1" bestFit="1" customWidth="1"/>
    <col min="3330" max="3330" width="65.42578125" style="1" customWidth="1"/>
    <col min="3331" max="3331" width="15.7109375" style="1" customWidth="1"/>
    <col min="3332" max="3332" width="8.140625" style="1" customWidth="1"/>
    <col min="3333" max="3333" width="11.85546875" style="1" customWidth="1"/>
    <col min="3334" max="3334" width="8.85546875" style="1" customWidth="1"/>
    <col min="3335" max="3335" width="13.7109375" style="1" customWidth="1"/>
    <col min="3336" max="3336" width="15.5703125" style="1" customWidth="1"/>
    <col min="3337" max="3337" width="26.42578125" style="1" customWidth="1"/>
    <col min="3338" max="3338" width="9.140625" style="1"/>
    <col min="3339" max="3339" width="11.7109375" style="1" customWidth="1"/>
    <col min="3340" max="3340" width="13.5703125" style="1" customWidth="1"/>
    <col min="3341" max="3584" width="9.140625" style="1"/>
    <col min="3585" max="3585" width="5" style="1" bestFit="1" customWidth="1"/>
    <col min="3586" max="3586" width="65.42578125" style="1" customWidth="1"/>
    <col min="3587" max="3587" width="15.7109375" style="1" customWidth="1"/>
    <col min="3588" max="3588" width="8.140625" style="1" customWidth="1"/>
    <col min="3589" max="3589" width="11.85546875" style="1" customWidth="1"/>
    <col min="3590" max="3590" width="8.85546875" style="1" customWidth="1"/>
    <col min="3591" max="3591" width="13.7109375" style="1" customWidth="1"/>
    <col min="3592" max="3592" width="15.5703125" style="1" customWidth="1"/>
    <col min="3593" max="3593" width="26.42578125" style="1" customWidth="1"/>
    <col min="3594" max="3594" width="9.140625" style="1"/>
    <col min="3595" max="3595" width="11.7109375" style="1" customWidth="1"/>
    <col min="3596" max="3596" width="13.5703125" style="1" customWidth="1"/>
    <col min="3597" max="3840" width="9.140625" style="1"/>
    <col min="3841" max="3841" width="5" style="1" bestFit="1" customWidth="1"/>
    <col min="3842" max="3842" width="65.42578125" style="1" customWidth="1"/>
    <col min="3843" max="3843" width="15.7109375" style="1" customWidth="1"/>
    <col min="3844" max="3844" width="8.140625" style="1" customWidth="1"/>
    <col min="3845" max="3845" width="11.85546875" style="1" customWidth="1"/>
    <col min="3846" max="3846" width="8.85546875" style="1" customWidth="1"/>
    <col min="3847" max="3847" width="13.7109375" style="1" customWidth="1"/>
    <col min="3848" max="3848" width="15.5703125" style="1" customWidth="1"/>
    <col min="3849" max="3849" width="26.42578125" style="1" customWidth="1"/>
    <col min="3850" max="3850" width="9.140625" style="1"/>
    <col min="3851" max="3851" width="11.7109375" style="1" customWidth="1"/>
    <col min="3852" max="3852" width="13.5703125" style="1" customWidth="1"/>
    <col min="3853" max="4096" width="9.140625" style="1"/>
    <col min="4097" max="4097" width="5" style="1" bestFit="1" customWidth="1"/>
    <col min="4098" max="4098" width="65.42578125" style="1" customWidth="1"/>
    <col min="4099" max="4099" width="15.7109375" style="1" customWidth="1"/>
    <col min="4100" max="4100" width="8.140625" style="1" customWidth="1"/>
    <col min="4101" max="4101" width="11.85546875" style="1" customWidth="1"/>
    <col min="4102" max="4102" width="8.85546875" style="1" customWidth="1"/>
    <col min="4103" max="4103" width="13.7109375" style="1" customWidth="1"/>
    <col min="4104" max="4104" width="15.5703125" style="1" customWidth="1"/>
    <col min="4105" max="4105" width="26.42578125" style="1" customWidth="1"/>
    <col min="4106" max="4106" width="9.140625" style="1"/>
    <col min="4107" max="4107" width="11.7109375" style="1" customWidth="1"/>
    <col min="4108" max="4108" width="13.5703125" style="1" customWidth="1"/>
    <col min="4109" max="4352" width="9.140625" style="1"/>
    <col min="4353" max="4353" width="5" style="1" bestFit="1" customWidth="1"/>
    <col min="4354" max="4354" width="65.42578125" style="1" customWidth="1"/>
    <col min="4355" max="4355" width="15.7109375" style="1" customWidth="1"/>
    <col min="4356" max="4356" width="8.140625" style="1" customWidth="1"/>
    <col min="4357" max="4357" width="11.85546875" style="1" customWidth="1"/>
    <col min="4358" max="4358" width="8.85546875" style="1" customWidth="1"/>
    <col min="4359" max="4359" width="13.7109375" style="1" customWidth="1"/>
    <col min="4360" max="4360" width="15.5703125" style="1" customWidth="1"/>
    <col min="4361" max="4361" width="26.42578125" style="1" customWidth="1"/>
    <col min="4362" max="4362" width="9.140625" style="1"/>
    <col min="4363" max="4363" width="11.7109375" style="1" customWidth="1"/>
    <col min="4364" max="4364" width="13.5703125" style="1" customWidth="1"/>
    <col min="4365" max="4608" width="9.140625" style="1"/>
    <col min="4609" max="4609" width="5" style="1" bestFit="1" customWidth="1"/>
    <col min="4610" max="4610" width="65.42578125" style="1" customWidth="1"/>
    <col min="4611" max="4611" width="15.7109375" style="1" customWidth="1"/>
    <col min="4612" max="4612" width="8.140625" style="1" customWidth="1"/>
    <col min="4613" max="4613" width="11.85546875" style="1" customWidth="1"/>
    <col min="4614" max="4614" width="8.85546875" style="1" customWidth="1"/>
    <col min="4615" max="4615" width="13.7109375" style="1" customWidth="1"/>
    <col min="4616" max="4616" width="15.5703125" style="1" customWidth="1"/>
    <col min="4617" max="4617" width="26.42578125" style="1" customWidth="1"/>
    <col min="4618" max="4618" width="9.140625" style="1"/>
    <col min="4619" max="4619" width="11.7109375" style="1" customWidth="1"/>
    <col min="4620" max="4620" width="13.5703125" style="1" customWidth="1"/>
    <col min="4621" max="4864" width="9.140625" style="1"/>
    <col min="4865" max="4865" width="5" style="1" bestFit="1" customWidth="1"/>
    <col min="4866" max="4866" width="65.42578125" style="1" customWidth="1"/>
    <col min="4867" max="4867" width="15.7109375" style="1" customWidth="1"/>
    <col min="4868" max="4868" width="8.140625" style="1" customWidth="1"/>
    <col min="4869" max="4869" width="11.85546875" style="1" customWidth="1"/>
    <col min="4870" max="4870" width="8.85546875" style="1" customWidth="1"/>
    <col min="4871" max="4871" width="13.7109375" style="1" customWidth="1"/>
    <col min="4872" max="4872" width="15.5703125" style="1" customWidth="1"/>
    <col min="4873" max="4873" width="26.42578125" style="1" customWidth="1"/>
    <col min="4874" max="4874" width="9.140625" style="1"/>
    <col min="4875" max="4875" width="11.7109375" style="1" customWidth="1"/>
    <col min="4876" max="4876" width="13.5703125" style="1" customWidth="1"/>
    <col min="4877" max="5120" width="9.140625" style="1"/>
    <col min="5121" max="5121" width="5" style="1" bestFit="1" customWidth="1"/>
    <col min="5122" max="5122" width="65.42578125" style="1" customWidth="1"/>
    <col min="5123" max="5123" width="15.7109375" style="1" customWidth="1"/>
    <col min="5124" max="5124" width="8.140625" style="1" customWidth="1"/>
    <col min="5125" max="5125" width="11.85546875" style="1" customWidth="1"/>
    <col min="5126" max="5126" width="8.85546875" style="1" customWidth="1"/>
    <col min="5127" max="5127" width="13.7109375" style="1" customWidth="1"/>
    <col min="5128" max="5128" width="15.5703125" style="1" customWidth="1"/>
    <col min="5129" max="5129" width="26.42578125" style="1" customWidth="1"/>
    <col min="5130" max="5130" width="9.140625" style="1"/>
    <col min="5131" max="5131" width="11.7109375" style="1" customWidth="1"/>
    <col min="5132" max="5132" width="13.5703125" style="1" customWidth="1"/>
    <col min="5133" max="5376" width="9.140625" style="1"/>
    <col min="5377" max="5377" width="5" style="1" bestFit="1" customWidth="1"/>
    <col min="5378" max="5378" width="65.42578125" style="1" customWidth="1"/>
    <col min="5379" max="5379" width="15.7109375" style="1" customWidth="1"/>
    <col min="5380" max="5380" width="8.140625" style="1" customWidth="1"/>
    <col min="5381" max="5381" width="11.85546875" style="1" customWidth="1"/>
    <col min="5382" max="5382" width="8.85546875" style="1" customWidth="1"/>
    <col min="5383" max="5383" width="13.7109375" style="1" customWidth="1"/>
    <col min="5384" max="5384" width="15.5703125" style="1" customWidth="1"/>
    <col min="5385" max="5385" width="26.42578125" style="1" customWidth="1"/>
    <col min="5386" max="5386" width="9.140625" style="1"/>
    <col min="5387" max="5387" width="11.7109375" style="1" customWidth="1"/>
    <col min="5388" max="5388" width="13.5703125" style="1" customWidth="1"/>
    <col min="5389" max="5632" width="9.140625" style="1"/>
    <col min="5633" max="5633" width="5" style="1" bestFit="1" customWidth="1"/>
    <col min="5634" max="5634" width="65.42578125" style="1" customWidth="1"/>
    <col min="5635" max="5635" width="15.7109375" style="1" customWidth="1"/>
    <col min="5636" max="5636" width="8.140625" style="1" customWidth="1"/>
    <col min="5637" max="5637" width="11.85546875" style="1" customWidth="1"/>
    <col min="5638" max="5638" width="8.85546875" style="1" customWidth="1"/>
    <col min="5639" max="5639" width="13.7109375" style="1" customWidth="1"/>
    <col min="5640" max="5640" width="15.5703125" style="1" customWidth="1"/>
    <col min="5641" max="5641" width="26.42578125" style="1" customWidth="1"/>
    <col min="5642" max="5642" width="9.140625" style="1"/>
    <col min="5643" max="5643" width="11.7109375" style="1" customWidth="1"/>
    <col min="5644" max="5644" width="13.5703125" style="1" customWidth="1"/>
    <col min="5645" max="5888" width="9.140625" style="1"/>
    <col min="5889" max="5889" width="5" style="1" bestFit="1" customWidth="1"/>
    <col min="5890" max="5890" width="65.42578125" style="1" customWidth="1"/>
    <col min="5891" max="5891" width="15.7109375" style="1" customWidth="1"/>
    <col min="5892" max="5892" width="8.140625" style="1" customWidth="1"/>
    <col min="5893" max="5893" width="11.85546875" style="1" customWidth="1"/>
    <col min="5894" max="5894" width="8.85546875" style="1" customWidth="1"/>
    <col min="5895" max="5895" width="13.7109375" style="1" customWidth="1"/>
    <col min="5896" max="5896" width="15.5703125" style="1" customWidth="1"/>
    <col min="5897" max="5897" width="26.42578125" style="1" customWidth="1"/>
    <col min="5898" max="5898" width="9.140625" style="1"/>
    <col min="5899" max="5899" width="11.7109375" style="1" customWidth="1"/>
    <col min="5900" max="5900" width="13.5703125" style="1" customWidth="1"/>
    <col min="5901" max="6144" width="9.140625" style="1"/>
    <col min="6145" max="6145" width="5" style="1" bestFit="1" customWidth="1"/>
    <col min="6146" max="6146" width="65.42578125" style="1" customWidth="1"/>
    <col min="6147" max="6147" width="15.7109375" style="1" customWidth="1"/>
    <col min="6148" max="6148" width="8.140625" style="1" customWidth="1"/>
    <col min="6149" max="6149" width="11.85546875" style="1" customWidth="1"/>
    <col min="6150" max="6150" width="8.85546875" style="1" customWidth="1"/>
    <col min="6151" max="6151" width="13.7109375" style="1" customWidth="1"/>
    <col min="6152" max="6152" width="15.5703125" style="1" customWidth="1"/>
    <col min="6153" max="6153" width="26.42578125" style="1" customWidth="1"/>
    <col min="6154" max="6154" width="9.140625" style="1"/>
    <col min="6155" max="6155" width="11.7109375" style="1" customWidth="1"/>
    <col min="6156" max="6156" width="13.5703125" style="1" customWidth="1"/>
    <col min="6157" max="6400" width="9.140625" style="1"/>
    <col min="6401" max="6401" width="5" style="1" bestFit="1" customWidth="1"/>
    <col min="6402" max="6402" width="65.42578125" style="1" customWidth="1"/>
    <col min="6403" max="6403" width="15.7109375" style="1" customWidth="1"/>
    <col min="6404" max="6404" width="8.140625" style="1" customWidth="1"/>
    <col min="6405" max="6405" width="11.85546875" style="1" customWidth="1"/>
    <col min="6406" max="6406" width="8.85546875" style="1" customWidth="1"/>
    <col min="6407" max="6407" width="13.7109375" style="1" customWidth="1"/>
    <col min="6408" max="6408" width="15.5703125" style="1" customWidth="1"/>
    <col min="6409" max="6409" width="26.42578125" style="1" customWidth="1"/>
    <col min="6410" max="6410" width="9.140625" style="1"/>
    <col min="6411" max="6411" width="11.7109375" style="1" customWidth="1"/>
    <col min="6412" max="6412" width="13.5703125" style="1" customWidth="1"/>
    <col min="6413" max="6656" width="9.140625" style="1"/>
    <col min="6657" max="6657" width="5" style="1" bestFit="1" customWidth="1"/>
    <col min="6658" max="6658" width="65.42578125" style="1" customWidth="1"/>
    <col min="6659" max="6659" width="15.7109375" style="1" customWidth="1"/>
    <col min="6660" max="6660" width="8.140625" style="1" customWidth="1"/>
    <col min="6661" max="6661" width="11.85546875" style="1" customWidth="1"/>
    <col min="6662" max="6662" width="8.85546875" style="1" customWidth="1"/>
    <col min="6663" max="6663" width="13.7109375" style="1" customWidth="1"/>
    <col min="6664" max="6664" width="15.5703125" style="1" customWidth="1"/>
    <col min="6665" max="6665" width="26.42578125" style="1" customWidth="1"/>
    <col min="6666" max="6666" width="9.140625" style="1"/>
    <col min="6667" max="6667" width="11.7109375" style="1" customWidth="1"/>
    <col min="6668" max="6668" width="13.5703125" style="1" customWidth="1"/>
    <col min="6669" max="6912" width="9.140625" style="1"/>
    <col min="6913" max="6913" width="5" style="1" bestFit="1" customWidth="1"/>
    <col min="6914" max="6914" width="65.42578125" style="1" customWidth="1"/>
    <col min="6915" max="6915" width="15.7109375" style="1" customWidth="1"/>
    <col min="6916" max="6916" width="8.140625" style="1" customWidth="1"/>
    <col min="6917" max="6917" width="11.85546875" style="1" customWidth="1"/>
    <col min="6918" max="6918" width="8.85546875" style="1" customWidth="1"/>
    <col min="6919" max="6919" width="13.7109375" style="1" customWidth="1"/>
    <col min="6920" max="6920" width="15.5703125" style="1" customWidth="1"/>
    <col min="6921" max="6921" width="26.42578125" style="1" customWidth="1"/>
    <col min="6922" max="6922" width="9.140625" style="1"/>
    <col min="6923" max="6923" width="11.7109375" style="1" customWidth="1"/>
    <col min="6924" max="6924" width="13.5703125" style="1" customWidth="1"/>
    <col min="6925" max="7168" width="9.140625" style="1"/>
    <col min="7169" max="7169" width="5" style="1" bestFit="1" customWidth="1"/>
    <col min="7170" max="7170" width="65.42578125" style="1" customWidth="1"/>
    <col min="7171" max="7171" width="15.7109375" style="1" customWidth="1"/>
    <col min="7172" max="7172" width="8.140625" style="1" customWidth="1"/>
    <col min="7173" max="7173" width="11.85546875" style="1" customWidth="1"/>
    <col min="7174" max="7174" width="8.85546875" style="1" customWidth="1"/>
    <col min="7175" max="7175" width="13.7109375" style="1" customWidth="1"/>
    <col min="7176" max="7176" width="15.5703125" style="1" customWidth="1"/>
    <col min="7177" max="7177" width="26.42578125" style="1" customWidth="1"/>
    <col min="7178" max="7178" width="9.140625" style="1"/>
    <col min="7179" max="7179" width="11.7109375" style="1" customWidth="1"/>
    <col min="7180" max="7180" width="13.5703125" style="1" customWidth="1"/>
    <col min="7181" max="7424" width="9.140625" style="1"/>
    <col min="7425" max="7425" width="5" style="1" bestFit="1" customWidth="1"/>
    <col min="7426" max="7426" width="65.42578125" style="1" customWidth="1"/>
    <col min="7427" max="7427" width="15.7109375" style="1" customWidth="1"/>
    <col min="7428" max="7428" width="8.140625" style="1" customWidth="1"/>
    <col min="7429" max="7429" width="11.85546875" style="1" customWidth="1"/>
    <col min="7430" max="7430" width="8.85546875" style="1" customWidth="1"/>
    <col min="7431" max="7431" width="13.7109375" style="1" customWidth="1"/>
    <col min="7432" max="7432" width="15.5703125" style="1" customWidth="1"/>
    <col min="7433" max="7433" width="26.42578125" style="1" customWidth="1"/>
    <col min="7434" max="7434" width="9.140625" style="1"/>
    <col min="7435" max="7435" width="11.7109375" style="1" customWidth="1"/>
    <col min="7436" max="7436" width="13.5703125" style="1" customWidth="1"/>
    <col min="7437" max="7680" width="9.140625" style="1"/>
    <col min="7681" max="7681" width="5" style="1" bestFit="1" customWidth="1"/>
    <col min="7682" max="7682" width="65.42578125" style="1" customWidth="1"/>
    <col min="7683" max="7683" width="15.7109375" style="1" customWidth="1"/>
    <col min="7684" max="7684" width="8.140625" style="1" customWidth="1"/>
    <col min="7685" max="7685" width="11.85546875" style="1" customWidth="1"/>
    <col min="7686" max="7686" width="8.85546875" style="1" customWidth="1"/>
    <col min="7687" max="7687" width="13.7109375" style="1" customWidth="1"/>
    <col min="7688" max="7688" width="15.5703125" style="1" customWidth="1"/>
    <col min="7689" max="7689" width="26.42578125" style="1" customWidth="1"/>
    <col min="7690" max="7690" width="9.140625" style="1"/>
    <col min="7691" max="7691" width="11.7109375" style="1" customWidth="1"/>
    <col min="7692" max="7692" width="13.5703125" style="1" customWidth="1"/>
    <col min="7693" max="7936" width="9.140625" style="1"/>
    <col min="7937" max="7937" width="5" style="1" bestFit="1" customWidth="1"/>
    <col min="7938" max="7938" width="65.42578125" style="1" customWidth="1"/>
    <col min="7939" max="7939" width="15.7109375" style="1" customWidth="1"/>
    <col min="7940" max="7940" width="8.140625" style="1" customWidth="1"/>
    <col min="7941" max="7941" width="11.85546875" style="1" customWidth="1"/>
    <col min="7942" max="7942" width="8.85546875" style="1" customWidth="1"/>
    <col min="7943" max="7943" width="13.7109375" style="1" customWidth="1"/>
    <col min="7944" max="7944" width="15.5703125" style="1" customWidth="1"/>
    <col min="7945" max="7945" width="26.42578125" style="1" customWidth="1"/>
    <col min="7946" max="7946" width="9.140625" style="1"/>
    <col min="7947" max="7947" width="11.7109375" style="1" customWidth="1"/>
    <col min="7948" max="7948" width="13.5703125" style="1" customWidth="1"/>
    <col min="7949" max="8192" width="9.140625" style="1"/>
    <col min="8193" max="8193" width="5" style="1" bestFit="1" customWidth="1"/>
    <col min="8194" max="8194" width="65.42578125" style="1" customWidth="1"/>
    <col min="8195" max="8195" width="15.7109375" style="1" customWidth="1"/>
    <col min="8196" max="8196" width="8.140625" style="1" customWidth="1"/>
    <col min="8197" max="8197" width="11.85546875" style="1" customWidth="1"/>
    <col min="8198" max="8198" width="8.85546875" style="1" customWidth="1"/>
    <col min="8199" max="8199" width="13.7109375" style="1" customWidth="1"/>
    <col min="8200" max="8200" width="15.5703125" style="1" customWidth="1"/>
    <col min="8201" max="8201" width="26.42578125" style="1" customWidth="1"/>
    <col min="8202" max="8202" width="9.140625" style="1"/>
    <col min="8203" max="8203" width="11.7109375" style="1" customWidth="1"/>
    <col min="8204" max="8204" width="13.5703125" style="1" customWidth="1"/>
    <col min="8205" max="8448" width="9.140625" style="1"/>
    <col min="8449" max="8449" width="5" style="1" bestFit="1" customWidth="1"/>
    <col min="8450" max="8450" width="65.42578125" style="1" customWidth="1"/>
    <col min="8451" max="8451" width="15.7109375" style="1" customWidth="1"/>
    <col min="8452" max="8452" width="8.140625" style="1" customWidth="1"/>
    <col min="8453" max="8453" width="11.85546875" style="1" customWidth="1"/>
    <col min="8454" max="8454" width="8.85546875" style="1" customWidth="1"/>
    <col min="8455" max="8455" width="13.7109375" style="1" customWidth="1"/>
    <col min="8456" max="8456" width="15.5703125" style="1" customWidth="1"/>
    <col min="8457" max="8457" width="26.42578125" style="1" customWidth="1"/>
    <col min="8458" max="8458" width="9.140625" style="1"/>
    <col min="8459" max="8459" width="11.7109375" style="1" customWidth="1"/>
    <col min="8460" max="8460" width="13.5703125" style="1" customWidth="1"/>
    <col min="8461" max="8704" width="9.140625" style="1"/>
    <col min="8705" max="8705" width="5" style="1" bestFit="1" customWidth="1"/>
    <col min="8706" max="8706" width="65.42578125" style="1" customWidth="1"/>
    <col min="8707" max="8707" width="15.7109375" style="1" customWidth="1"/>
    <col min="8708" max="8708" width="8.140625" style="1" customWidth="1"/>
    <col min="8709" max="8709" width="11.85546875" style="1" customWidth="1"/>
    <col min="8710" max="8710" width="8.85546875" style="1" customWidth="1"/>
    <col min="8711" max="8711" width="13.7109375" style="1" customWidth="1"/>
    <col min="8712" max="8712" width="15.5703125" style="1" customWidth="1"/>
    <col min="8713" max="8713" width="26.42578125" style="1" customWidth="1"/>
    <col min="8714" max="8714" width="9.140625" style="1"/>
    <col min="8715" max="8715" width="11.7109375" style="1" customWidth="1"/>
    <col min="8716" max="8716" width="13.5703125" style="1" customWidth="1"/>
    <col min="8717" max="8960" width="9.140625" style="1"/>
    <col min="8961" max="8961" width="5" style="1" bestFit="1" customWidth="1"/>
    <col min="8962" max="8962" width="65.42578125" style="1" customWidth="1"/>
    <col min="8963" max="8963" width="15.7109375" style="1" customWidth="1"/>
    <col min="8964" max="8964" width="8.140625" style="1" customWidth="1"/>
    <col min="8965" max="8965" width="11.85546875" style="1" customWidth="1"/>
    <col min="8966" max="8966" width="8.85546875" style="1" customWidth="1"/>
    <col min="8967" max="8967" width="13.7109375" style="1" customWidth="1"/>
    <col min="8968" max="8968" width="15.5703125" style="1" customWidth="1"/>
    <col min="8969" max="8969" width="26.42578125" style="1" customWidth="1"/>
    <col min="8970" max="8970" width="9.140625" style="1"/>
    <col min="8971" max="8971" width="11.7109375" style="1" customWidth="1"/>
    <col min="8972" max="8972" width="13.5703125" style="1" customWidth="1"/>
    <col min="8973" max="9216" width="9.140625" style="1"/>
    <col min="9217" max="9217" width="5" style="1" bestFit="1" customWidth="1"/>
    <col min="9218" max="9218" width="65.42578125" style="1" customWidth="1"/>
    <col min="9219" max="9219" width="15.7109375" style="1" customWidth="1"/>
    <col min="9220" max="9220" width="8.140625" style="1" customWidth="1"/>
    <col min="9221" max="9221" width="11.85546875" style="1" customWidth="1"/>
    <col min="9222" max="9222" width="8.85546875" style="1" customWidth="1"/>
    <col min="9223" max="9223" width="13.7109375" style="1" customWidth="1"/>
    <col min="9224" max="9224" width="15.5703125" style="1" customWidth="1"/>
    <col min="9225" max="9225" width="26.42578125" style="1" customWidth="1"/>
    <col min="9226" max="9226" width="9.140625" style="1"/>
    <col min="9227" max="9227" width="11.7109375" style="1" customWidth="1"/>
    <col min="9228" max="9228" width="13.5703125" style="1" customWidth="1"/>
    <col min="9229" max="9472" width="9.140625" style="1"/>
    <col min="9473" max="9473" width="5" style="1" bestFit="1" customWidth="1"/>
    <col min="9474" max="9474" width="65.42578125" style="1" customWidth="1"/>
    <col min="9475" max="9475" width="15.7109375" style="1" customWidth="1"/>
    <col min="9476" max="9476" width="8.140625" style="1" customWidth="1"/>
    <col min="9477" max="9477" width="11.85546875" style="1" customWidth="1"/>
    <col min="9478" max="9478" width="8.85546875" style="1" customWidth="1"/>
    <col min="9479" max="9479" width="13.7109375" style="1" customWidth="1"/>
    <col min="9480" max="9480" width="15.5703125" style="1" customWidth="1"/>
    <col min="9481" max="9481" width="26.42578125" style="1" customWidth="1"/>
    <col min="9482" max="9482" width="9.140625" style="1"/>
    <col min="9483" max="9483" width="11.7109375" style="1" customWidth="1"/>
    <col min="9484" max="9484" width="13.5703125" style="1" customWidth="1"/>
    <col min="9485" max="9728" width="9.140625" style="1"/>
    <col min="9729" max="9729" width="5" style="1" bestFit="1" customWidth="1"/>
    <col min="9730" max="9730" width="65.42578125" style="1" customWidth="1"/>
    <col min="9731" max="9731" width="15.7109375" style="1" customWidth="1"/>
    <col min="9732" max="9732" width="8.140625" style="1" customWidth="1"/>
    <col min="9733" max="9733" width="11.85546875" style="1" customWidth="1"/>
    <col min="9734" max="9734" width="8.85546875" style="1" customWidth="1"/>
    <col min="9735" max="9735" width="13.7109375" style="1" customWidth="1"/>
    <col min="9736" max="9736" width="15.5703125" style="1" customWidth="1"/>
    <col min="9737" max="9737" width="26.42578125" style="1" customWidth="1"/>
    <col min="9738" max="9738" width="9.140625" style="1"/>
    <col min="9739" max="9739" width="11.7109375" style="1" customWidth="1"/>
    <col min="9740" max="9740" width="13.5703125" style="1" customWidth="1"/>
    <col min="9741" max="9984" width="9.140625" style="1"/>
    <col min="9985" max="9985" width="5" style="1" bestFit="1" customWidth="1"/>
    <col min="9986" max="9986" width="65.42578125" style="1" customWidth="1"/>
    <col min="9987" max="9987" width="15.7109375" style="1" customWidth="1"/>
    <col min="9988" max="9988" width="8.140625" style="1" customWidth="1"/>
    <col min="9989" max="9989" width="11.85546875" style="1" customWidth="1"/>
    <col min="9990" max="9990" width="8.85546875" style="1" customWidth="1"/>
    <col min="9991" max="9991" width="13.7109375" style="1" customWidth="1"/>
    <col min="9992" max="9992" width="15.5703125" style="1" customWidth="1"/>
    <col min="9993" max="9993" width="26.42578125" style="1" customWidth="1"/>
    <col min="9994" max="9994" width="9.140625" style="1"/>
    <col min="9995" max="9995" width="11.7109375" style="1" customWidth="1"/>
    <col min="9996" max="9996" width="13.5703125" style="1" customWidth="1"/>
    <col min="9997" max="10240" width="9.140625" style="1"/>
    <col min="10241" max="10241" width="5" style="1" bestFit="1" customWidth="1"/>
    <col min="10242" max="10242" width="65.42578125" style="1" customWidth="1"/>
    <col min="10243" max="10243" width="15.7109375" style="1" customWidth="1"/>
    <col min="10244" max="10244" width="8.140625" style="1" customWidth="1"/>
    <col min="10245" max="10245" width="11.85546875" style="1" customWidth="1"/>
    <col min="10246" max="10246" width="8.85546875" style="1" customWidth="1"/>
    <col min="10247" max="10247" width="13.7109375" style="1" customWidth="1"/>
    <col min="10248" max="10248" width="15.5703125" style="1" customWidth="1"/>
    <col min="10249" max="10249" width="26.42578125" style="1" customWidth="1"/>
    <col min="10250" max="10250" width="9.140625" style="1"/>
    <col min="10251" max="10251" width="11.7109375" style="1" customWidth="1"/>
    <col min="10252" max="10252" width="13.5703125" style="1" customWidth="1"/>
    <col min="10253" max="10496" width="9.140625" style="1"/>
    <col min="10497" max="10497" width="5" style="1" bestFit="1" customWidth="1"/>
    <col min="10498" max="10498" width="65.42578125" style="1" customWidth="1"/>
    <col min="10499" max="10499" width="15.7109375" style="1" customWidth="1"/>
    <col min="10500" max="10500" width="8.140625" style="1" customWidth="1"/>
    <col min="10501" max="10501" width="11.85546875" style="1" customWidth="1"/>
    <col min="10502" max="10502" width="8.85546875" style="1" customWidth="1"/>
    <col min="10503" max="10503" width="13.7109375" style="1" customWidth="1"/>
    <col min="10504" max="10504" width="15.5703125" style="1" customWidth="1"/>
    <col min="10505" max="10505" width="26.42578125" style="1" customWidth="1"/>
    <col min="10506" max="10506" width="9.140625" style="1"/>
    <col min="10507" max="10507" width="11.7109375" style="1" customWidth="1"/>
    <col min="10508" max="10508" width="13.5703125" style="1" customWidth="1"/>
    <col min="10509" max="10752" width="9.140625" style="1"/>
    <col min="10753" max="10753" width="5" style="1" bestFit="1" customWidth="1"/>
    <col min="10754" max="10754" width="65.42578125" style="1" customWidth="1"/>
    <col min="10755" max="10755" width="15.7109375" style="1" customWidth="1"/>
    <col min="10756" max="10756" width="8.140625" style="1" customWidth="1"/>
    <col min="10757" max="10757" width="11.85546875" style="1" customWidth="1"/>
    <col min="10758" max="10758" width="8.85546875" style="1" customWidth="1"/>
    <col min="10759" max="10759" width="13.7109375" style="1" customWidth="1"/>
    <col min="10760" max="10760" width="15.5703125" style="1" customWidth="1"/>
    <col min="10761" max="10761" width="26.42578125" style="1" customWidth="1"/>
    <col min="10762" max="10762" width="9.140625" style="1"/>
    <col min="10763" max="10763" width="11.7109375" style="1" customWidth="1"/>
    <col min="10764" max="10764" width="13.5703125" style="1" customWidth="1"/>
    <col min="10765" max="11008" width="9.140625" style="1"/>
    <col min="11009" max="11009" width="5" style="1" bestFit="1" customWidth="1"/>
    <col min="11010" max="11010" width="65.42578125" style="1" customWidth="1"/>
    <col min="11011" max="11011" width="15.7109375" style="1" customWidth="1"/>
    <col min="11012" max="11012" width="8.140625" style="1" customWidth="1"/>
    <col min="11013" max="11013" width="11.85546875" style="1" customWidth="1"/>
    <col min="11014" max="11014" width="8.85546875" style="1" customWidth="1"/>
    <col min="11015" max="11015" width="13.7109375" style="1" customWidth="1"/>
    <col min="11016" max="11016" width="15.5703125" style="1" customWidth="1"/>
    <col min="11017" max="11017" width="26.42578125" style="1" customWidth="1"/>
    <col min="11018" max="11018" width="9.140625" style="1"/>
    <col min="11019" max="11019" width="11.7109375" style="1" customWidth="1"/>
    <col min="11020" max="11020" width="13.5703125" style="1" customWidth="1"/>
    <col min="11021" max="11264" width="9.140625" style="1"/>
    <col min="11265" max="11265" width="5" style="1" bestFit="1" customWidth="1"/>
    <col min="11266" max="11266" width="65.42578125" style="1" customWidth="1"/>
    <col min="11267" max="11267" width="15.7109375" style="1" customWidth="1"/>
    <col min="11268" max="11268" width="8.140625" style="1" customWidth="1"/>
    <col min="11269" max="11269" width="11.85546875" style="1" customWidth="1"/>
    <col min="11270" max="11270" width="8.85546875" style="1" customWidth="1"/>
    <col min="11271" max="11271" width="13.7109375" style="1" customWidth="1"/>
    <col min="11272" max="11272" width="15.5703125" style="1" customWidth="1"/>
    <col min="11273" max="11273" width="26.42578125" style="1" customWidth="1"/>
    <col min="11274" max="11274" width="9.140625" style="1"/>
    <col min="11275" max="11275" width="11.7109375" style="1" customWidth="1"/>
    <col min="11276" max="11276" width="13.5703125" style="1" customWidth="1"/>
    <col min="11277" max="11520" width="9.140625" style="1"/>
    <col min="11521" max="11521" width="5" style="1" bestFit="1" customWidth="1"/>
    <col min="11522" max="11522" width="65.42578125" style="1" customWidth="1"/>
    <col min="11523" max="11523" width="15.7109375" style="1" customWidth="1"/>
    <col min="11524" max="11524" width="8.140625" style="1" customWidth="1"/>
    <col min="11525" max="11525" width="11.85546875" style="1" customWidth="1"/>
    <col min="11526" max="11526" width="8.85546875" style="1" customWidth="1"/>
    <col min="11527" max="11527" width="13.7109375" style="1" customWidth="1"/>
    <col min="11528" max="11528" width="15.5703125" style="1" customWidth="1"/>
    <col min="11529" max="11529" width="26.42578125" style="1" customWidth="1"/>
    <col min="11530" max="11530" width="9.140625" style="1"/>
    <col min="11531" max="11531" width="11.7109375" style="1" customWidth="1"/>
    <col min="11532" max="11532" width="13.5703125" style="1" customWidth="1"/>
    <col min="11533" max="11776" width="9.140625" style="1"/>
    <col min="11777" max="11777" width="5" style="1" bestFit="1" customWidth="1"/>
    <col min="11778" max="11778" width="65.42578125" style="1" customWidth="1"/>
    <col min="11779" max="11779" width="15.7109375" style="1" customWidth="1"/>
    <col min="11780" max="11780" width="8.140625" style="1" customWidth="1"/>
    <col min="11781" max="11781" width="11.85546875" style="1" customWidth="1"/>
    <col min="11782" max="11782" width="8.85546875" style="1" customWidth="1"/>
    <col min="11783" max="11783" width="13.7109375" style="1" customWidth="1"/>
    <col min="11784" max="11784" width="15.5703125" style="1" customWidth="1"/>
    <col min="11785" max="11785" width="26.42578125" style="1" customWidth="1"/>
    <col min="11786" max="11786" width="9.140625" style="1"/>
    <col min="11787" max="11787" width="11.7109375" style="1" customWidth="1"/>
    <col min="11788" max="11788" width="13.5703125" style="1" customWidth="1"/>
    <col min="11789" max="12032" width="9.140625" style="1"/>
    <col min="12033" max="12033" width="5" style="1" bestFit="1" customWidth="1"/>
    <col min="12034" max="12034" width="65.42578125" style="1" customWidth="1"/>
    <col min="12035" max="12035" width="15.7109375" style="1" customWidth="1"/>
    <col min="12036" max="12036" width="8.140625" style="1" customWidth="1"/>
    <col min="12037" max="12037" width="11.85546875" style="1" customWidth="1"/>
    <col min="12038" max="12038" width="8.85546875" style="1" customWidth="1"/>
    <col min="12039" max="12039" width="13.7109375" style="1" customWidth="1"/>
    <col min="12040" max="12040" width="15.5703125" style="1" customWidth="1"/>
    <col min="12041" max="12041" width="26.42578125" style="1" customWidth="1"/>
    <col min="12042" max="12042" width="9.140625" style="1"/>
    <col min="12043" max="12043" width="11.7109375" style="1" customWidth="1"/>
    <col min="12044" max="12044" width="13.5703125" style="1" customWidth="1"/>
    <col min="12045" max="12288" width="9.140625" style="1"/>
    <col min="12289" max="12289" width="5" style="1" bestFit="1" customWidth="1"/>
    <col min="12290" max="12290" width="65.42578125" style="1" customWidth="1"/>
    <col min="12291" max="12291" width="15.7109375" style="1" customWidth="1"/>
    <col min="12292" max="12292" width="8.140625" style="1" customWidth="1"/>
    <col min="12293" max="12293" width="11.85546875" style="1" customWidth="1"/>
    <col min="12294" max="12294" width="8.85546875" style="1" customWidth="1"/>
    <col min="12295" max="12295" width="13.7109375" style="1" customWidth="1"/>
    <col min="12296" max="12296" width="15.5703125" style="1" customWidth="1"/>
    <col min="12297" max="12297" width="26.42578125" style="1" customWidth="1"/>
    <col min="12298" max="12298" width="9.140625" style="1"/>
    <col min="12299" max="12299" width="11.7109375" style="1" customWidth="1"/>
    <col min="12300" max="12300" width="13.5703125" style="1" customWidth="1"/>
    <col min="12301" max="12544" width="9.140625" style="1"/>
    <col min="12545" max="12545" width="5" style="1" bestFit="1" customWidth="1"/>
    <col min="12546" max="12546" width="65.42578125" style="1" customWidth="1"/>
    <col min="12547" max="12547" width="15.7109375" style="1" customWidth="1"/>
    <col min="12548" max="12548" width="8.140625" style="1" customWidth="1"/>
    <col min="12549" max="12549" width="11.85546875" style="1" customWidth="1"/>
    <col min="12550" max="12550" width="8.85546875" style="1" customWidth="1"/>
    <col min="12551" max="12551" width="13.7109375" style="1" customWidth="1"/>
    <col min="12552" max="12552" width="15.5703125" style="1" customWidth="1"/>
    <col min="12553" max="12553" width="26.42578125" style="1" customWidth="1"/>
    <col min="12554" max="12554" width="9.140625" style="1"/>
    <col min="12555" max="12555" width="11.7109375" style="1" customWidth="1"/>
    <col min="12556" max="12556" width="13.5703125" style="1" customWidth="1"/>
    <col min="12557" max="12800" width="9.140625" style="1"/>
    <col min="12801" max="12801" width="5" style="1" bestFit="1" customWidth="1"/>
    <col min="12802" max="12802" width="65.42578125" style="1" customWidth="1"/>
    <col min="12803" max="12803" width="15.7109375" style="1" customWidth="1"/>
    <col min="12804" max="12804" width="8.140625" style="1" customWidth="1"/>
    <col min="12805" max="12805" width="11.85546875" style="1" customWidth="1"/>
    <col min="12806" max="12806" width="8.85546875" style="1" customWidth="1"/>
    <col min="12807" max="12807" width="13.7109375" style="1" customWidth="1"/>
    <col min="12808" max="12808" width="15.5703125" style="1" customWidth="1"/>
    <col min="12809" max="12809" width="26.42578125" style="1" customWidth="1"/>
    <col min="12810" max="12810" width="9.140625" style="1"/>
    <col min="12811" max="12811" width="11.7109375" style="1" customWidth="1"/>
    <col min="12812" max="12812" width="13.5703125" style="1" customWidth="1"/>
    <col min="12813" max="13056" width="9.140625" style="1"/>
    <col min="13057" max="13057" width="5" style="1" bestFit="1" customWidth="1"/>
    <col min="13058" max="13058" width="65.42578125" style="1" customWidth="1"/>
    <col min="13059" max="13059" width="15.7109375" style="1" customWidth="1"/>
    <col min="13060" max="13060" width="8.140625" style="1" customWidth="1"/>
    <col min="13061" max="13061" width="11.85546875" style="1" customWidth="1"/>
    <col min="13062" max="13062" width="8.85546875" style="1" customWidth="1"/>
    <col min="13063" max="13063" width="13.7109375" style="1" customWidth="1"/>
    <col min="13064" max="13064" width="15.5703125" style="1" customWidth="1"/>
    <col min="13065" max="13065" width="26.42578125" style="1" customWidth="1"/>
    <col min="13066" max="13066" width="9.140625" style="1"/>
    <col min="13067" max="13067" width="11.7109375" style="1" customWidth="1"/>
    <col min="13068" max="13068" width="13.5703125" style="1" customWidth="1"/>
    <col min="13069" max="13312" width="9.140625" style="1"/>
    <col min="13313" max="13313" width="5" style="1" bestFit="1" customWidth="1"/>
    <col min="13314" max="13314" width="65.42578125" style="1" customWidth="1"/>
    <col min="13315" max="13315" width="15.7109375" style="1" customWidth="1"/>
    <col min="13316" max="13316" width="8.140625" style="1" customWidth="1"/>
    <col min="13317" max="13317" width="11.85546875" style="1" customWidth="1"/>
    <col min="13318" max="13318" width="8.85546875" style="1" customWidth="1"/>
    <col min="13319" max="13319" width="13.7109375" style="1" customWidth="1"/>
    <col min="13320" max="13320" width="15.5703125" style="1" customWidth="1"/>
    <col min="13321" max="13321" width="26.42578125" style="1" customWidth="1"/>
    <col min="13322" max="13322" width="9.140625" style="1"/>
    <col min="13323" max="13323" width="11.7109375" style="1" customWidth="1"/>
    <col min="13324" max="13324" width="13.5703125" style="1" customWidth="1"/>
    <col min="13325" max="13568" width="9.140625" style="1"/>
    <col min="13569" max="13569" width="5" style="1" bestFit="1" customWidth="1"/>
    <col min="13570" max="13570" width="65.42578125" style="1" customWidth="1"/>
    <col min="13571" max="13571" width="15.7109375" style="1" customWidth="1"/>
    <col min="13572" max="13572" width="8.140625" style="1" customWidth="1"/>
    <col min="13573" max="13573" width="11.85546875" style="1" customWidth="1"/>
    <col min="13574" max="13574" width="8.85546875" style="1" customWidth="1"/>
    <col min="13575" max="13575" width="13.7109375" style="1" customWidth="1"/>
    <col min="13576" max="13576" width="15.5703125" style="1" customWidth="1"/>
    <col min="13577" max="13577" width="26.42578125" style="1" customWidth="1"/>
    <col min="13578" max="13578" width="9.140625" style="1"/>
    <col min="13579" max="13579" width="11.7109375" style="1" customWidth="1"/>
    <col min="13580" max="13580" width="13.5703125" style="1" customWidth="1"/>
    <col min="13581" max="13824" width="9.140625" style="1"/>
    <col min="13825" max="13825" width="5" style="1" bestFit="1" customWidth="1"/>
    <col min="13826" max="13826" width="65.42578125" style="1" customWidth="1"/>
    <col min="13827" max="13827" width="15.7109375" style="1" customWidth="1"/>
    <col min="13828" max="13828" width="8.140625" style="1" customWidth="1"/>
    <col min="13829" max="13829" width="11.85546875" style="1" customWidth="1"/>
    <col min="13830" max="13830" width="8.85546875" style="1" customWidth="1"/>
    <col min="13831" max="13831" width="13.7109375" style="1" customWidth="1"/>
    <col min="13832" max="13832" width="15.5703125" style="1" customWidth="1"/>
    <col min="13833" max="13833" width="26.42578125" style="1" customWidth="1"/>
    <col min="13834" max="13834" width="9.140625" style="1"/>
    <col min="13835" max="13835" width="11.7109375" style="1" customWidth="1"/>
    <col min="13836" max="13836" width="13.5703125" style="1" customWidth="1"/>
    <col min="13837" max="14080" width="9.140625" style="1"/>
    <col min="14081" max="14081" width="5" style="1" bestFit="1" customWidth="1"/>
    <col min="14082" max="14082" width="65.42578125" style="1" customWidth="1"/>
    <col min="14083" max="14083" width="15.7109375" style="1" customWidth="1"/>
    <col min="14084" max="14084" width="8.140625" style="1" customWidth="1"/>
    <col min="14085" max="14085" width="11.85546875" style="1" customWidth="1"/>
    <col min="14086" max="14086" width="8.85546875" style="1" customWidth="1"/>
    <col min="14087" max="14087" width="13.7109375" style="1" customWidth="1"/>
    <col min="14088" max="14088" width="15.5703125" style="1" customWidth="1"/>
    <col min="14089" max="14089" width="26.42578125" style="1" customWidth="1"/>
    <col min="14090" max="14090" width="9.140625" style="1"/>
    <col min="14091" max="14091" width="11.7109375" style="1" customWidth="1"/>
    <col min="14092" max="14092" width="13.5703125" style="1" customWidth="1"/>
    <col min="14093" max="14336" width="9.140625" style="1"/>
    <col min="14337" max="14337" width="5" style="1" bestFit="1" customWidth="1"/>
    <col min="14338" max="14338" width="65.42578125" style="1" customWidth="1"/>
    <col min="14339" max="14339" width="15.7109375" style="1" customWidth="1"/>
    <col min="14340" max="14340" width="8.140625" style="1" customWidth="1"/>
    <col min="14341" max="14341" width="11.85546875" style="1" customWidth="1"/>
    <col min="14342" max="14342" width="8.85546875" style="1" customWidth="1"/>
    <col min="14343" max="14343" width="13.7109375" style="1" customWidth="1"/>
    <col min="14344" max="14344" width="15.5703125" style="1" customWidth="1"/>
    <col min="14345" max="14345" width="26.42578125" style="1" customWidth="1"/>
    <col min="14346" max="14346" width="9.140625" style="1"/>
    <col min="14347" max="14347" width="11.7109375" style="1" customWidth="1"/>
    <col min="14348" max="14348" width="13.5703125" style="1" customWidth="1"/>
    <col min="14349" max="14592" width="9.140625" style="1"/>
    <col min="14593" max="14593" width="5" style="1" bestFit="1" customWidth="1"/>
    <col min="14594" max="14594" width="65.42578125" style="1" customWidth="1"/>
    <col min="14595" max="14595" width="15.7109375" style="1" customWidth="1"/>
    <col min="14596" max="14596" width="8.140625" style="1" customWidth="1"/>
    <col min="14597" max="14597" width="11.85546875" style="1" customWidth="1"/>
    <col min="14598" max="14598" width="8.85546875" style="1" customWidth="1"/>
    <col min="14599" max="14599" width="13.7109375" style="1" customWidth="1"/>
    <col min="14600" max="14600" width="15.5703125" style="1" customWidth="1"/>
    <col min="14601" max="14601" width="26.42578125" style="1" customWidth="1"/>
    <col min="14602" max="14602" width="9.140625" style="1"/>
    <col min="14603" max="14603" width="11.7109375" style="1" customWidth="1"/>
    <col min="14604" max="14604" width="13.5703125" style="1" customWidth="1"/>
    <col min="14605" max="14848" width="9.140625" style="1"/>
    <col min="14849" max="14849" width="5" style="1" bestFit="1" customWidth="1"/>
    <col min="14850" max="14850" width="65.42578125" style="1" customWidth="1"/>
    <col min="14851" max="14851" width="15.7109375" style="1" customWidth="1"/>
    <col min="14852" max="14852" width="8.140625" style="1" customWidth="1"/>
    <col min="14853" max="14853" width="11.85546875" style="1" customWidth="1"/>
    <col min="14854" max="14854" width="8.85546875" style="1" customWidth="1"/>
    <col min="14855" max="14855" width="13.7109375" style="1" customWidth="1"/>
    <col min="14856" max="14856" width="15.5703125" style="1" customWidth="1"/>
    <col min="14857" max="14857" width="26.42578125" style="1" customWidth="1"/>
    <col min="14858" max="14858" width="9.140625" style="1"/>
    <col min="14859" max="14859" width="11.7109375" style="1" customWidth="1"/>
    <col min="14860" max="14860" width="13.5703125" style="1" customWidth="1"/>
    <col min="14861" max="15104" width="9.140625" style="1"/>
    <col min="15105" max="15105" width="5" style="1" bestFit="1" customWidth="1"/>
    <col min="15106" max="15106" width="65.42578125" style="1" customWidth="1"/>
    <col min="15107" max="15107" width="15.7109375" style="1" customWidth="1"/>
    <col min="15108" max="15108" width="8.140625" style="1" customWidth="1"/>
    <col min="15109" max="15109" width="11.85546875" style="1" customWidth="1"/>
    <col min="15110" max="15110" width="8.85546875" style="1" customWidth="1"/>
    <col min="15111" max="15111" width="13.7109375" style="1" customWidth="1"/>
    <col min="15112" max="15112" width="15.5703125" style="1" customWidth="1"/>
    <col min="15113" max="15113" width="26.42578125" style="1" customWidth="1"/>
    <col min="15114" max="15114" width="9.140625" style="1"/>
    <col min="15115" max="15115" width="11.7109375" style="1" customWidth="1"/>
    <col min="15116" max="15116" width="13.5703125" style="1" customWidth="1"/>
    <col min="15117" max="15360" width="9.140625" style="1"/>
    <col min="15361" max="15361" width="5" style="1" bestFit="1" customWidth="1"/>
    <col min="15362" max="15362" width="65.42578125" style="1" customWidth="1"/>
    <col min="15363" max="15363" width="15.7109375" style="1" customWidth="1"/>
    <col min="15364" max="15364" width="8.140625" style="1" customWidth="1"/>
    <col min="15365" max="15365" width="11.85546875" style="1" customWidth="1"/>
    <col min="15366" max="15366" width="8.85546875" style="1" customWidth="1"/>
    <col min="15367" max="15367" width="13.7109375" style="1" customWidth="1"/>
    <col min="15368" max="15368" width="15.5703125" style="1" customWidth="1"/>
    <col min="15369" max="15369" width="26.42578125" style="1" customWidth="1"/>
    <col min="15370" max="15370" width="9.140625" style="1"/>
    <col min="15371" max="15371" width="11.7109375" style="1" customWidth="1"/>
    <col min="15372" max="15372" width="13.5703125" style="1" customWidth="1"/>
    <col min="15373" max="15616" width="9.140625" style="1"/>
    <col min="15617" max="15617" width="5" style="1" bestFit="1" customWidth="1"/>
    <col min="15618" max="15618" width="65.42578125" style="1" customWidth="1"/>
    <col min="15619" max="15619" width="15.7109375" style="1" customWidth="1"/>
    <col min="15620" max="15620" width="8.140625" style="1" customWidth="1"/>
    <col min="15621" max="15621" width="11.85546875" style="1" customWidth="1"/>
    <col min="15622" max="15622" width="8.85546875" style="1" customWidth="1"/>
    <col min="15623" max="15623" width="13.7109375" style="1" customWidth="1"/>
    <col min="15624" max="15624" width="15.5703125" style="1" customWidth="1"/>
    <col min="15625" max="15625" width="26.42578125" style="1" customWidth="1"/>
    <col min="15626" max="15626" width="9.140625" style="1"/>
    <col min="15627" max="15627" width="11.7109375" style="1" customWidth="1"/>
    <col min="15628" max="15628" width="13.5703125" style="1" customWidth="1"/>
    <col min="15629" max="15872" width="9.140625" style="1"/>
    <col min="15873" max="15873" width="5" style="1" bestFit="1" customWidth="1"/>
    <col min="15874" max="15874" width="65.42578125" style="1" customWidth="1"/>
    <col min="15875" max="15875" width="15.7109375" style="1" customWidth="1"/>
    <col min="15876" max="15876" width="8.140625" style="1" customWidth="1"/>
    <col min="15877" max="15877" width="11.85546875" style="1" customWidth="1"/>
    <col min="15878" max="15878" width="8.85546875" style="1" customWidth="1"/>
    <col min="15879" max="15879" width="13.7109375" style="1" customWidth="1"/>
    <col min="15880" max="15880" width="15.5703125" style="1" customWidth="1"/>
    <col min="15881" max="15881" width="26.42578125" style="1" customWidth="1"/>
    <col min="15882" max="15882" width="9.140625" style="1"/>
    <col min="15883" max="15883" width="11.7109375" style="1" customWidth="1"/>
    <col min="15884" max="15884" width="13.5703125" style="1" customWidth="1"/>
    <col min="15885" max="16128" width="9.140625" style="1"/>
    <col min="16129" max="16129" width="5" style="1" bestFit="1" customWidth="1"/>
    <col min="16130" max="16130" width="65.42578125" style="1" customWidth="1"/>
    <col min="16131" max="16131" width="15.7109375" style="1" customWidth="1"/>
    <col min="16132" max="16132" width="8.140625" style="1" customWidth="1"/>
    <col min="16133" max="16133" width="11.85546875" style="1" customWidth="1"/>
    <col min="16134" max="16134" width="8.85546875" style="1" customWidth="1"/>
    <col min="16135" max="16135" width="13.7109375" style="1" customWidth="1"/>
    <col min="16136" max="16136" width="15.5703125" style="1" customWidth="1"/>
    <col min="16137" max="16137" width="26.42578125" style="1" customWidth="1"/>
    <col min="16138" max="16138" width="9.140625" style="1"/>
    <col min="16139" max="16139" width="11.7109375" style="1" customWidth="1"/>
    <col min="16140" max="16140" width="13.5703125" style="1" customWidth="1"/>
    <col min="16141" max="16384" width="9.140625" style="1"/>
  </cols>
  <sheetData>
    <row r="1" spans="1:18" ht="18" x14ac:dyDescent="0.25">
      <c r="B1" s="389" t="s">
        <v>1128</v>
      </c>
      <c r="C1" s="389"/>
      <c r="D1" s="389"/>
      <c r="E1" s="389"/>
      <c r="F1" s="60"/>
      <c r="G1" s="60"/>
    </row>
    <row r="2" spans="1:18" ht="14.25" customHeight="1" x14ac:dyDescent="0.25">
      <c r="C2" s="61"/>
      <c r="D2" s="61"/>
      <c r="E2" s="61"/>
      <c r="F2" s="61"/>
      <c r="G2" s="61"/>
    </row>
    <row r="3" spans="1:18" ht="22.5" customHeight="1" x14ac:dyDescent="0.2">
      <c r="B3" s="390" t="s">
        <v>1129</v>
      </c>
      <c r="C3" s="390"/>
      <c r="D3" s="390"/>
      <c r="E3" s="390"/>
      <c r="F3" s="390"/>
      <c r="G3" s="390"/>
      <c r="H3" s="382" t="s">
        <v>1363</v>
      </c>
    </row>
    <row r="4" spans="1:18" ht="12.75" customHeight="1" x14ac:dyDescent="0.25">
      <c r="A4" s="62"/>
      <c r="B4" s="62"/>
      <c r="C4" s="62"/>
      <c r="D4" s="62"/>
      <c r="E4" s="62"/>
      <c r="F4" s="62"/>
      <c r="G4" s="62"/>
    </row>
    <row r="5" spans="1:18" ht="50.25" customHeight="1" x14ac:dyDescent="0.2">
      <c r="A5" s="391" t="s">
        <v>1130</v>
      </c>
      <c r="B5" s="393" t="s">
        <v>1131</v>
      </c>
      <c r="C5" s="394" t="s">
        <v>1132</v>
      </c>
      <c r="D5" s="393" t="s">
        <v>4</v>
      </c>
      <c r="E5" s="396" t="s">
        <v>1133</v>
      </c>
      <c r="F5" s="397" t="s">
        <v>1134</v>
      </c>
      <c r="G5" s="63" t="s">
        <v>1135</v>
      </c>
      <c r="H5" s="63" t="s">
        <v>1136</v>
      </c>
    </row>
    <row r="6" spans="1:18" ht="18.75" customHeight="1" x14ac:dyDescent="0.2">
      <c r="A6" s="392"/>
      <c r="B6" s="393"/>
      <c r="C6" s="395"/>
      <c r="D6" s="393"/>
      <c r="E6" s="396"/>
      <c r="F6" s="397"/>
      <c r="G6" s="64" t="s">
        <v>1137</v>
      </c>
      <c r="H6" s="64" t="s">
        <v>1137</v>
      </c>
    </row>
    <row r="7" spans="1:18" ht="15.75" x14ac:dyDescent="0.25">
      <c r="A7" s="65" t="s">
        <v>1138</v>
      </c>
      <c r="B7" s="65" t="s">
        <v>1139</v>
      </c>
      <c r="C7" s="65" t="s">
        <v>1140</v>
      </c>
      <c r="D7" s="65">
        <v>4</v>
      </c>
      <c r="E7" s="65">
        <v>5</v>
      </c>
      <c r="F7" s="65" t="s">
        <v>1141</v>
      </c>
      <c r="G7" s="65">
        <v>7</v>
      </c>
      <c r="H7" s="65">
        <v>8</v>
      </c>
    </row>
    <row r="8" spans="1:18" ht="21.75" customHeight="1" x14ac:dyDescent="0.2">
      <c r="A8" s="336">
        <v>1</v>
      </c>
      <c r="B8" s="337" t="s">
        <v>1142</v>
      </c>
      <c r="C8" s="338">
        <v>7130800033</v>
      </c>
      <c r="D8" s="339" t="s">
        <v>120</v>
      </c>
      <c r="E8" s="340">
        <f>VLOOKUP(C8,'SOR RATE'!A189:D189,4,0)</f>
        <v>4451.53</v>
      </c>
      <c r="F8" s="339">
        <v>4</v>
      </c>
      <c r="G8" s="341">
        <f>E8*F8</f>
        <v>17806.12</v>
      </c>
      <c r="H8" s="342"/>
    </row>
    <row r="9" spans="1:18" ht="37.5" customHeight="1" x14ac:dyDescent="0.2">
      <c r="A9" s="336">
        <v>2</v>
      </c>
      <c r="B9" s="337" t="s">
        <v>1143</v>
      </c>
      <c r="C9" s="338">
        <v>7130601958</v>
      </c>
      <c r="D9" s="339" t="s">
        <v>271</v>
      </c>
      <c r="E9" s="340">
        <f>VLOOKUP(C9,'SOR RATE'!A:D,4,0)/1000</f>
        <v>62.813760000000002</v>
      </c>
      <c r="F9" s="343">
        <v>1929.2</v>
      </c>
      <c r="G9" s="344"/>
      <c r="H9" s="340">
        <f>E9*F9</f>
        <v>121180.30579200001</v>
      </c>
      <c r="I9" s="66"/>
      <c r="J9" s="66"/>
      <c r="K9" s="66"/>
      <c r="L9" s="66"/>
    </row>
    <row r="10" spans="1:18" ht="21" customHeight="1" x14ac:dyDescent="0.2">
      <c r="A10" s="336">
        <v>3</v>
      </c>
      <c r="B10" s="345" t="s">
        <v>1144</v>
      </c>
      <c r="C10" s="338">
        <v>7130810608</v>
      </c>
      <c r="D10" s="336" t="s">
        <v>73</v>
      </c>
      <c r="E10" s="340">
        <f>VLOOKUP(C10,'SOR RATE'!A:D,4,0)</f>
        <v>6686.35</v>
      </c>
      <c r="F10" s="336">
        <v>2</v>
      </c>
      <c r="G10" s="341">
        <f t="shared" ref="G10:G16" si="0">F10*E10</f>
        <v>13372.7</v>
      </c>
      <c r="H10" s="340">
        <f t="shared" ref="H10:H15" si="1">F10*E10</f>
        <v>13372.7</v>
      </c>
      <c r="I10" s="67"/>
      <c r="J10" s="68"/>
      <c r="K10" s="68"/>
      <c r="L10" s="68"/>
      <c r="M10" s="68"/>
      <c r="O10" s="384"/>
      <c r="P10" s="384"/>
      <c r="Q10" s="384"/>
      <c r="R10" s="384"/>
    </row>
    <row r="11" spans="1:18" ht="19.5" customHeight="1" x14ac:dyDescent="0.2">
      <c r="A11" s="336">
        <v>4</v>
      </c>
      <c r="B11" s="240" t="s">
        <v>1145</v>
      </c>
      <c r="C11" s="346">
        <v>7130820248</v>
      </c>
      <c r="D11" s="238" t="s">
        <v>120</v>
      </c>
      <c r="E11" s="340">
        <f>VLOOKUP(C11,'SOR RATE'!A:D,4,0)</f>
        <v>304.86</v>
      </c>
      <c r="F11" s="336">
        <v>24</v>
      </c>
      <c r="G11" s="341">
        <f t="shared" si="0"/>
        <v>7316.64</v>
      </c>
      <c r="H11" s="340">
        <f t="shared" si="1"/>
        <v>7316.64</v>
      </c>
    </row>
    <row r="12" spans="1:18" ht="20.25" customHeight="1" x14ac:dyDescent="0.2">
      <c r="A12" s="336">
        <v>5</v>
      </c>
      <c r="B12" s="240" t="s">
        <v>1146</v>
      </c>
      <c r="C12" s="338">
        <v>7130820013</v>
      </c>
      <c r="D12" s="238" t="s">
        <v>120</v>
      </c>
      <c r="E12" s="340">
        <f>VLOOKUP(C12,'SOR RATE'!A:D,4,0)</f>
        <v>204.36</v>
      </c>
      <c r="F12" s="336">
        <v>24</v>
      </c>
      <c r="G12" s="341">
        <f t="shared" si="0"/>
        <v>4904.6400000000003</v>
      </c>
      <c r="H12" s="340">
        <f t="shared" si="1"/>
        <v>4904.6400000000003</v>
      </c>
      <c r="I12" s="69"/>
      <c r="J12" s="70"/>
    </row>
    <row r="13" spans="1:18" ht="21.75" customHeight="1" x14ac:dyDescent="0.2">
      <c r="A13" s="336">
        <v>6</v>
      </c>
      <c r="B13" s="347" t="s">
        <v>1147</v>
      </c>
      <c r="C13" s="338">
        <v>7130830063</v>
      </c>
      <c r="D13" s="348" t="s">
        <v>1113</v>
      </c>
      <c r="E13" s="340">
        <f>VLOOKUP(C13,'SOR RATE'!A:D,4,0)/1000</f>
        <v>95.458439999999996</v>
      </c>
      <c r="F13" s="336">
        <v>50</v>
      </c>
      <c r="G13" s="341">
        <f t="shared" si="0"/>
        <v>4772.9219999999996</v>
      </c>
      <c r="H13" s="340">
        <f t="shared" si="1"/>
        <v>4772.9219999999996</v>
      </c>
      <c r="I13" s="71"/>
      <c r="J13" s="70"/>
    </row>
    <row r="14" spans="1:18" ht="16.5" customHeight="1" x14ac:dyDescent="0.2">
      <c r="A14" s="349">
        <v>7</v>
      </c>
      <c r="B14" s="350" t="s">
        <v>1148</v>
      </c>
      <c r="C14" s="351">
        <v>7130820009</v>
      </c>
      <c r="D14" s="349" t="s">
        <v>197</v>
      </c>
      <c r="E14" s="340">
        <f>VLOOKUP(C14,'SOR RATE'!A:D,4,0)</f>
        <v>333.95</v>
      </c>
      <c r="F14" s="336">
        <v>8</v>
      </c>
      <c r="G14" s="341">
        <f t="shared" si="0"/>
        <v>2671.6</v>
      </c>
      <c r="H14" s="340">
        <f t="shared" si="1"/>
        <v>2671.6</v>
      </c>
      <c r="I14" s="72"/>
      <c r="J14" s="73"/>
    </row>
    <row r="15" spans="1:18" ht="17.25" customHeight="1" x14ac:dyDescent="0.2">
      <c r="A15" s="336">
        <v>8</v>
      </c>
      <c r="B15" s="352" t="s">
        <v>1149</v>
      </c>
      <c r="C15" s="339">
        <v>7130810006</v>
      </c>
      <c r="D15" s="336" t="s">
        <v>73</v>
      </c>
      <c r="E15" s="340">
        <f>VLOOKUP(C15,'SOR RATE'!A:D,4,0)</f>
        <v>8465.81</v>
      </c>
      <c r="F15" s="336">
        <v>8</v>
      </c>
      <c r="G15" s="341">
        <f t="shared" si="0"/>
        <v>67726.48</v>
      </c>
      <c r="H15" s="340">
        <f t="shared" si="1"/>
        <v>67726.48</v>
      </c>
      <c r="I15" s="74"/>
    </row>
    <row r="16" spans="1:18" ht="18" customHeight="1" x14ac:dyDescent="0.2">
      <c r="A16" s="385">
        <v>9</v>
      </c>
      <c r="B16" s="347" t="s">
        <v>1150</v>
      </c>
      <c r="C16" s="338">
        <v>7130810193</v>
      </c>
      <c r="D16" s="348" t="s">
        <v>351</v>
      </c>
      <c r="E16" s="340">
        <f>VLOOKUP(C16,'SOR RATE'!A:D,4,0)</f>
        <v>403.7</v>
      </c>
      <c r="F16" s="336">
        <v>16</v>
      </c>
      <c r="G16" s="341">
        <f t="shared" si="0"/>
        <v>6459.2</v>
      </c>
      <c r="H16" s="340"/>
      <c r="I16" s="72"/>
      <c r="J16" s="73"/>
    </row>
    <row r="17" spans="1:10" ht="19.5" customHeight="1" x14ac:dyDescent="0.2">
      <c r="A17" s="386"/>
      <c r="B17" s="347" t="s">
        <v>1151</v>
      </c>
      <c r="C17" s="338">
        <v>7130810692</v>
      </c>
      <c r="D17" s="348" t="s">
        <v>351</v>
      </c>
      <c r="E17" s="340">
        <f>VLOOKUP(C17,'SOR RATE'!A:D,4,0)</f>
        <v>447.87</v>
      </c>
      <c r="F17" s="336">
        <v>16</v>
      </c>
      <c r="G17" s="341"/>
      <c r="H17" s="340">
        <f>F17*E17</f>
        <v>7165.92</v>
      </c>
      <c r="I17" s="72"/>
      <c r="J17" s="73"/>
    </row>
    <row r="18" spans="1:10" ht="21.75" customHeight="1" x14ac:dyDescent="0.2">
      <c r="A18" s="336">
        <v>10</v>
      </c>
      <c r="B18" s="347" t="s">
        <v>1152</v>
      </c>
      <c r="C18" s="338">
        <v>7131930321</v>
      </c>
      <c r="D18" s="118" t="s">
        <v>20</v>
      </c>
      <c r="E18" s="340">
        <f>VLOOKUP(C18,'SOR RATE'!A:D,4,0)</f>
        <v>22715.4</v>
      </c>
      <c r="F18" s="336">
        <v>4</v>
      </c>
      <c r="G18" s="341">
        <f>F18*E18</f>
        <v>90861.6</v>
      </c>
      <c r="H18" s="340">
        <f>F18*E18</f>
        <v>90861.6</v>
      </c>
    </row>
    <row r="19" spans="1:10" ht="34.5" customHeight="1" x14ac:dyDescent="0.2">
      <c r="A19" s="387">
        <v>11</v>
      </c>
      <c r="B19" s="350" t="s">
        <v>1153</v>
      </c>
      <c r="C19" s="339">
        <v>7130200202</v>
      </c>
      <c r="D19" s="353" t="s">
        <v>1154</v>
      </c>
      <c r="E19" s="340">
        <f>VLOOKUP(C19,'SOR RATE'!A:D,4,0)</f>
        <v>2970</v>
      </c>
      <c r="F19" s="354">
        <v>2.2000000000000002</v>
      </c>
      <c r="G19" s="355">
        <f>F19*E19</f>
        <v>6534.0000000000009</v>
      </c>
      <c r="H19" s="356"/>
      <c r="I19" s="217" t="s">
        <v>10</v>
      </c>
    </row>
    <row r="20" spans="1:10" ht="35.25" customHeight="1" x14ac:dyDescent="0.2">
      <c r="A20" s="387"/>
      <c r="B20" s="350" t="s">
        <v>1155</v>
      </c>
      <c r="C20" s="339">
        <v>7130200202</v>
      </c>
      <c r="D20" s="353" t="s">
        <v>1154</v>
      </c>
      <c r="E20" s="340">
        <f>VLOOKUP(C20,'SOR RATE'!A:D,4,0)</f>
        <v>2970</v>
      </c>
      <c r="F20" s="354">
        <v>2.6</v>
      </c>
      <c r="G20" s="357"/>
      <c r="H20" s="356">
        <f>E20*F20</f>
        <v>7722</v>
      </c>
      <c r="I20" s="217" t="s">
        <v>10</v>
      </c>
    </row>
    <row r="21" spans="1:10" ht="21" customHeight="1" x14ac:dyDescent="0.2">
      <c r="A21" s="358">
        <v>12</v>
      </c>
      <c r="B21" s="347" t="s">
        <v>1156</v>
      </c>
      <c r="C21" s="338">
        <v>7130600051</v>
      </c>
      <c r="D21" s="348" t="s">
        <v>271</v>
      </c>
      <c r="E21" s="340">
        <f>VLOOKUP(C21,'SOR RATE'!A:D,4,0)/1000</f>
        <v>51.475900000000003</v>
      </c>
      <c r="F21" s="339">
        <v>60</v>
      </c>
      <c r="G21" s="341">
        <f>F21*E21</f>
        <v>3088.5540000000001</v>
      </c>
      <c r="H21" s="340">
        <f t="shared" ref="H21:H26" si="2">F21*E21</f>
        <v>3088.5540000000001</v>
      </c>
      <c r="I21" s="75"/>
      <c r="J21" s="76"/>
    </row>
    <row r="22" spans="1:10" ht="17.25" customHeight="1" x14ac:dyDescent="0.2">
      <c r="A22" s="336">
        <v>13</v>
      </c>
      <c r="B22" s="347" t="s">
        <v>1157</v>
      </c>
      <c r="C22" s="338">
        <v>7130870013</v>
      </c>
      <c r="D22" s="348" t="s">
        <v>120</v>
      </c>
      <c r="E22" s="340">
        <f>VLOOKUP(C22,'SOR RATE'!A:D,4,0)</f>
        <v>149.30000000000001</v>
      </c>
      <c r="F22" s="339">
        <v>4</v>
      </c>
      <c r="G22" s="341">
        <f>F22*E22</f>
        <v>597.20000000000005</v>
      </c>
      <c r="H22" s="340">
        <f t="shared" si="2"/>
        <v>597.20000000000005</v>
      </c>
    </row>
    <row r="23" spans="1:10" ht="17.25" customHeight="1" x14ac:dyDescent="0.2">
      <c r="A23" s="336">
        <v>14</v>
      </c>
      <c r="B23" s="359" t="s">
        <v>1158</v>
      </c>
      <c r="C23" s="338">
        <v>7130211158</v>
      </c>
      <c r="D23" s="348" t="s">
        <v>25</v>
      </c>
      <c r="E23" s="340">
        <f>VLOOKUP(C23,'SOR RATE'!A:D,4,0)</f>
        <v>181.98</v>
      </c>
      <c r="F23" s="336">
        <v>6</v>
      </c>
      <c r="G23" s="341"/>
      <c r="H23" s="340">
        <f t="shared" si="2"/>
        <v>1091.8799999999999</v>
      </c>
    </row>
    <row r="24" spans="1:10" ht="17.25" customHeight="1" x14ac:dyDescent="0.2">
      <c r="A24" s="336">
        <v>15</v>
      </c>
      <c r="B24" s="359" t="s">
        <v>1159</v>
      </c>
      <c r="C24" s="338">
        <v>7130210809</v>
      </c>
      <c r="D24" s="348" t="s">
        <v>25</v>
      </c>
      <c r="E24" s="340">
        <f>VLOOKUP(C24,'SOR RATE'!A:D,4,0)</f>
        <v>406.6</v>
      </c>
      <c r="F24" s="336">
        <v>6</v>
      </c>
      <c r="G24" s="341"/>
      <c r="H24" s="340">
        <f t="shared" si="2"/>
        <v>2439.6000000000004</v>
      </c>
    </row>
    <row r="25" spans="1:10" ht="21" customHeight="1" x14ac:dyDescent="0.2">
      <c r="A25" s="336">
        <v>16</v>
      </c>
      <c r="B25" s="347" t="s">
        <v>1160</v>
      </c>
      <c r="C25" s="338">
        <v>7130610206</v>
      </c>
      <c r="D25" s="348" t="s">
        <v>271</v>
      </c>
      <c r="E25" s="340">
        <f>VLOOKUP(C25,'SOR RATE'!A:D,4,0)/1000</f>
        <v>106.03427000000001</v>
      </c>
      <c r="F25" s="336">
        <v>8</v>
      </c>
      <c r="G25" s="341">
        <f>F25*E25</f>
        <v>848.27416000000005</v>
      </c>
      <c r="H25" s="340">
        <f t="shared" si="2"/>
        <v>848.27416000000005</v>
      </c>
      <c r="I25" s="71"/>
      <c r="J25" s="77"/>
    </row>
    <row r="26" spans="1:10" ht="18" customHeight="1" x14ac:dyDescent="0.2">
      <c r="A26" s="336">
        <v>17</v>
      </c>
      <c r="B26" s="359" t="s">
        <v>1161</v>
      </c>
      <c r="C26" s="338">
        <v>7130880041</v>
      </c>
      <c r="D26" s="348" t="s">
        <v>120</v>
      </c>
      <c r="E26" s="340">
        <f>VLOOKUP(C26,'SOR RATE'!A:D,4,0)</f>
        <v>123.66</v>
      </c>
      <c r="F26" s="336">
        <v>4</v>
      </c>
      <c r="G26" s="341">
        <f>F26*E26</f>
        <v>494.64</v>
      </c>
      <c r="H26" s="340">
        <f t="shared" si="2"/>
        <v>494.64</v>
      </c>
      <c r="I26" s="78"/>
    </row>
    <row r="27" spans="1:10" ht="18" customHeight="1" x14ac:dyDescent="0.2">
      <c r="A27" s="336">
        <v>18</v>
      </c>
      <c r="B27" s="359" t="s">
        <v>1162</v>
      </c>
      <c r="C27" s="338">
        <v>7130810624</v>
      </c>
      <c r="D27" s="348" t="s">
        <v>120</v>
      </c>
      <c r="E27" s="340">
        <f>VLOOKUP(C27,'SOR RATE'!A:D,4,0)</f>
        <v>118.53</v>
      </c>
      <c r="F27" s="336">
        <v>12</v>
      </c>
      <c r="G27" s="341">
        <f>F27*E27</f>
        <v>1422.3600000000001</v>
      </c>
      <c r="H27" s="340">
        <f>F27*E27</f>
        <v>1422.3600000000001</v>
      </c>
      <c r="I27" s="44"/>
    </row>
    <row r="28" spans="1:10" ht="18" customHeight="1" x14ac:dyDescent="0.2">
      <c r="A28" s="385">
        <v>19</v>
      </c>
      <c r="B28" s="359" t="s">
        <v>1163</v>
      </c>
      <c r="C28" s="359"/>
      <c r="D28" s="336" t="s">
        <v>271</v>
      </c>
      <c r="E28" s="340"/>
      <c r="F28" s="360"/>
      <c r="G28" s="360"/>
      <c r="H28" s="361"/>
    </row>
    <row r="29" spans="1:10" ht="18" customHeight="1" x14ac:dyDescent="0.2">
      <c r="A29" s="388"/>
      <c r="B29" s="347" t="s">
        <v>272</v>
      </c>
      <c r="C29" s="338">
        <v>7130620609</v>
      </c>
      <c r="D29" s="348" t="s">
        <v>271</v>
      </c>
      <c r="E29" s="340">
        <f>VLOOKUP(C29,'SOR RATE'!A:D,4,0)</f>
        <v>81.75</v>
      </c>
      <c r="F29" s="336">
        <v>2</v>
      </c>
      <c r="G29" s="341"/>
      <c r="H29" s="340">
        <f>E29*F29</f>
        <v>163.5</v>
      </c>
    </row>
    <row r="30" spans="1:10" ht="18" customHeight="1" x14ac:dyDescent="0.2">
      <c r="A30" s="388"/>
      <c r="B30" s="347" t="s">
        <v>274</v>
      </c>
      <c r="C30" s="338">
        <v>7130620614</v>
      </c>
      <c r="D30" s="348" t="s">
        <v>271</v>
      </c>
      <c r="E30" s="340">
        <f>VLOOKUP(C30,'SOR RATE'!A:D,4,0)</f>
        <v>80.39</v>
      </c>
      <c r="F30" s="336">
        <v>2</v>
      </c>
      <c r="G30" s="341"/>
      <c r="H30" s="340">
        <f>E30*F30</f>
        <v>160.78</v>
      </c>
    </row>
    <row r="31" spans="1:10" ht="18" customHeight="1" x14ac:dyDescent="0.2">
      <c r="A31" s="388"/>
      <c r="B31" s="347" t="s">
        <v>284</v>
      </c>
      <c r="C31" s="338">
        <v>7130620619</v>
      </c>
      <c r="D31" s="348" t="s">
        <v>271</v>
      </c>
      <c r="E31" s="340">
        <f>VLOOKUP(C31,'SOR RATE'!A:D,4,0)</f>
        <v>80.39</v>
      </c>
      <c r="F31" s="336">
        <v>10</v>
      </c>
      <c r="G31" s="341">
        <f>E31*F31</f>
        <v>803.9</v>
      </c>
      <c r="H31" s="340">
        <f>E31*F31</f>
        <v>803.9</v>
      </c>
    </row>
    <row r="32" spans="1:10" ht="18" customHeight="1" x14ac:dyDescent="0.2">
      <c r="A32" s="386"/>
      <c r="B32" s="347" t="s">
        <v>292</v>
      </c>
      <c r="C32" s="338">
        <v>7130620631</v>
      </c>
      <c r="D32" s="348" t="s">
        <v>271</v>
      </c>
      <c r="E32" s="340">
        <f>VLOOKUP(C32,'SOR RATE'!A:D,4,0)</f>
        <v>79.02</v>
      </c>
      <c r="F32" s="336">
        <v>15</v>
      </c>
      <c r="G32" s="341">
        <f>E32*F32</f>
        <v>1185.3</v>
      </c>
      <c r="H32" s="340">
        <f>E32*F32</f>
        <v>1185.3</v>
      </c>
    </row>
    <row r="33" spans="1:13" ht="18" customHeight="1" x14ac:dyDescent="0.2">
      <c r="A33" s="358">
        <v>20</v>
      </c>
      <c r="B33" s="359" t="s">
        <v>478</v>
      </c>
      <c r="C33" s="338">
        <v>7130830585</v>
      </c>
      <c r="D33" s="348" t="s">
        <v>120</v>
      </c>
      <c r="E33" s="340">
        <f>VLOOKUP(C33,'SOR RATE'!A:D,4,0)</f>
        <v>350.63</v>
      </c>
      <c r="F33" s="336">
        <v>6</v>
      </c>
      <c r="G33" s="341">
        <f>E33*F33</f>
        <v>2103.7799999999997</v>
      </c>
      <c r="H33" s="340">
        <f>E33*F33</f>
        <v>2103.7799999999997</v>
      </c>
      <c r="K33" s="76"/>
      <c r="L33" s="76"/>
    </row>
    <row r="34" spans="1:13" ht="21.75" customHeight="1" x14ac:dyDescent="0.2">
      <c r="A34" s="362">
        <v>21</v>
      </c>
      <c r="B34" s="363" t="s">
        <v>1164</v>
      </c>
      <c r="C34" s="364"/>
      <c r="D34" s="118"/>
      <c r="E34" s="118"/>
      <c r="F34" s="118"/>
      <c r="G34" s="239">
        <f>SUM(G8:G33)</f>
        <v>232969.91016</v>
      </c>
      <c r="H34" s="100">
        <f>SUM(H8:H33)</f>
        <v>342094.5759520001</v>
      </c>
      <c r="I34" s="79"/>
    </row>
    <row r="35" spans="1:13" ht="21.75" customHeight="1" x14ac:dyDescent="0.2">
      <c r="A35" s="362">
        <v>22</v>
      </c>
      <c r="B35" s="363" t="s">
        <v>1165</v>
      </c>
      <c r="C35" s="365"/>
      <c r="D35" s="366"/>
      <c r="E35" s="118"/>
      <c r="F35" s="367"/>
      <c r="G35" s="239">
        <f>G34/1.18</f>
        <v>197432.1272542373</v>
      </c>
      <c r="H35" s="100">
        <f>H34/1.18</f>
        <v>289910.65758644079</v>
      </c>
      <c r="I35" s="66"/>
    </row>
    <row r="36" spans="1:13" ht="21" customHeight="1" x14ac:dyDescent="0.2">
      <c r="A36" s="336">
        <v>23</v>
      </c>
      <c r="B36" s="347" t="s">
        <v>1166</v>
      </c>
      <c r="C36" s="368"/>
      <c r="D36" s="368"/>
      <c r="E36" s="336">
        <v>7.4999999999999997E-2</v>
      </c>
      <c r="F36" s="369"/>
      <c r="G36" s="370">
        <f>G34*E36</f>
        <v>17472.743262</v>
      </c>
      <c r="H36" s="371">
        <f>H34*E36</f>
        <v>25657.093196400008</v>
      </c>
      <c r="I36" s="73"/>
    </row>
    <row r="37" spans="1:13" ht="20.25" customHeight="1" x14ac:dyDescent="0.2">
      <c r="A37" s="336">
        <v>24</v>
      </c>
      <c r="B37" s="372" t="s">
        <v>1167</v>
      </c>
      <c r="C37" s="359"/>
      <c r="D37" s="348" t="s">
        <v>9</v>
      </c>
      <c r="E37" s="373">
        <f>609.17479416*1.055*1.035</f>
        <v>665.17318711315795</v>
      </c>
      <c r="F37" s="354">
        <v>2.2000000000000002</v>
      </c>
      <c r="G37" s="341">
        <f>E37*F37</f>
        <v>1463.3810116489476</v>
      </c>
      <c r="H37" s="340"/>
      <c r="I37" s="80"/>
      <c r="J37" s="222"/>
      <c r="K37" s="105"/>
      <c r="L37" s="222"/>
    </row>
    <row r="38" spans="1:13" ht="20.25" customHeight="1" x14ac:dyDescent="0.2">
      <c r="A38" s="336">
        <v>25</v>
      </c>
      <c r="B38" s="372" t="s">
        <v>1168</v>
      </c>
      <c r="C38" s="359"/>
      <c r="D38" s="348" t="s">
        <v>9</v>
      </c>
      <c r="E38" s="373">
        <f>609.17479416*1.055*1.035</f>
        <v>665.17318711315795</v>
      </c>
      <c r="F38" s="354">
        <v>2.6</v>
      </c>
      <c r="G38" s="341"/>
      <c r="H38" s="340">
        <f>E38*F38</f>
        <v>1729.4502864942108</v>
      </c>
      <c r="I38" s="81"/>
      <c r="J38" s="82"/>
      <c r="K38" s="82"/>
    </row>
    <row r="39" spans="1:13" ht="20.25" customHeight="1" x14ac:dyDescent="0.2">
      <c r="A39" s="336">
        <v>26</v>
      </c>
      <c r="B39" s="347" t="s">
        <v>1169</v>
      </c>
      <c r="C39" s="359"/>
      <c r="D39" s="348" t="s">
        <v>120</v>
      </c>
      <c r="E39" s="374">
        <f>389.148122267965*1.055*1.035</f>
        <v>424.92056340744762</v>
      </c>
      <c r="F39" s="336">
        <v>4</v>
      </c>
      <c r="G39" s="341">
        <f>E39*F39</f>
        <v>1699.6822536297905</v>
      </c>
      <c r="H39" s="340">
        <v>0</v>
      </c>
      <c r="I39" s="75"/>
      <c r="J39" s="7"/>
      <c r="K39" s="7"/>
    </row>
    <row r="40" spans="1:13" ht="20.25" customHeight="1" x14ac:dyDescent="0.2">
      <c r="A40" s="336">
        <v>27</v>
      </c>
      <c r="B40" s="347" t="s">
        <v>1170</v>
      </c>
      <c r="C40" s="359"/>
      <c r="D40" s="348"/>
      <c r="E40" s="340"/>
      <c r="F40" s="336"/>
      <c r="G40" s="341">
        <v>21321</v>
      </c>
      <c r="H40" s="340">
        <v>23184</v>
      </c>
    </row>
    <row r="41" spans="1:13" ht="19.5" customHeight="1" x14ac:dyDescent="0.2">
      <c r="A41" s="336">
        <v>28</v>
      </c>
      <c r="B41" s="345" t="s">
        <v>1171</v>
      </c>
      <c r="C41" s="345"/>
      <c r="D41" s="118"/>
      <c r="E41" s="118"/>
      <c r="F41" s="118"/>
      <c r="G41" s="375">
        <f>G35*0.04</f>
        <v>7897.2850901694919</v>
      </c>
      <c r="H41" s="373">
        <f>H35*0.04</f>
        <v>11596.426303457632</v>
      </c>
      <c r="I41" s="85"/>
      <c r="J41" s="83"/>
      <c r="K41" s="84"/>
      <c r="L41" s="83"/>
      <c r="M41" s="83"/>
    </row>
    <row r="42" spans="1:13" ht="38.25" customHeight="1" x14ac:dyDescent="0.2">
      <c r="A42" s="336">
        <v>29</v>
      </c>
      <c r="B42" s="347" t="s">
        <v>1172</v>
      </c>
      <c r="C42" s="345"/>
      <c r="D42" s="118"/>
      <c r="E42" s="118"/>
      <c r="F42" s="118"/>
      <c r="G42" s="376"/>
      <c r="H42" s="373"/>
      <c r="I42" s="85"/>
      <c r="J42" s="83"/>
      <c r="K42" s="84"/>
      <c r="L42" s="83"/>
      <c r="M42" s="83"/>
    </row>
    <row r="43" spans="1:13" ht="21" customHeight="1" x14ac:dyDescent="0.2">
      <c r="A43" s="336" t="s">
        <v>1173</v>
      </c>
      <c r="B43" s="372" t="s">
        <v>1174</v>
      </c>
      <c r="C43" s="345"/>
      <c r="D43" s="118"/>
      <c r="E43" s="118"/>
      <c r="F43" s="118"/>
      <c r="G43" s="376">
        <f>(G34+G36+G37+G39+G40+G41)*0.125</f>
        <v>35353.000222181028</v>
      </c>
      <c r="H43" s="373"/>
      <c r="I43" s="85"/>
      <c r="J43" s="83"/>
      <c r="K43" s="84"/>
      <c r="L43" s="83"/>
      <c r="M43" s="83"/>
    </row>
    <row r="44" spans="1:13" ht="21.75" customHeight="1" x14ac:dyDescent="0.2">
      <c r="A44" s="336" t="s">
        <v>1175</v>
      </c>
      <c r="B44" s="372" t="s">
        <v>1176</v>
      </c>
      <c r="C44" s="345"/>
      <c r="D44" s="118"/>
      <c r="E44" s="118"/>
      <c r="F44" s="118"/>
      <c r="G44" s="376"/>
      <c r="H44" s="373">
        <f>(H34+H36+H38+H40+H41)*0.125</f>
        <v>50532.693217294</v>
      </c>
      <c r="I44" s="85"/>
      <c r="J44" s="83"/>
      <c r="K44" s="84"/>
      <c r="L44" s="83"/>
      <c r="M44" s="83"/>
    </row>
    <row r="45" spans="1:13" ht="22.5" customHeight="1" x14ac:dyDescent="0.2">
      <c r="A45" s="362">
        <v>30</v>
      </c>
      <c r="B45" s="377" t="s">
        <v>1177</v>
      </c>
      <c r="C45" s="345"/>
      <c r="D45" s="118"/>
      <c r="E45" s="118"/>
      <c r="F45" s="118"/>
      <c r="G45" s="239"/>
      <c r="H45" s="100"/>
      <c r="I45" s="86"/>
      <c r="J45" s="87"/>
      <c r="K45" s="87"/>
      <c r="L45" s="87"/>
      <c r="M45" s="87"/>
    </row>
    <row r="46" spans="1:13" ht="21.75" customHeight="1" x14ac:dyDescent="0.2">
      <c r="A46" s="336" t="s">
        <v>1173</v>
      </c>
      <c r="B46" s="240" t="s">
        <v>1178</v>
      </c>
      <c r="C46" s="345"/>
      <c r="D46" s="118"/>
      <c r="E46" s="118"/>
      <c r="F46" s="118"/>
      <c r="G46" s="239">
        <f>G35+G36+G37+G39+G40+G41+G43</f>
        <v>282639.21909386653</v>
      </c>
      <c r="H46" s="100"/>
      <c r="I46" s="88"/>
      <c r="J46" s="87"/>
      <c r="K46" s="87"/>
      <c r="L46" s="87"/>
      <c r="M46" s="87"/>
    </row>
    <row r="47" spans="1:13" ht="20.25" customHeight="1" x14ac:dyDescent="0.2">
      <c r="A47" s="336" t="s">
        <v>1175</v>
      </c>
      <c r="B47" s="372" t="s">
        <v>1179</v>
      </c>
      <c r="C47" s="345"/>
      <c r="D47" s="118"/>
      <c r="E47" s="118"/>
      <c r="F47" s="118"/>
      <c r="G47" s="239"/>
      <c r="H47" s="100">
        <f>H35+H36+H38+H40+H41+H44</f>
        <v>402610.32059008669</v>
      </c>
      <c r="I47" s="86"/>
      <c r="J47" s="87"/>
      <c r="K47" s="87"/>
      <c r="L47" s="87"/>
      <c r="M47" s="87"/>
    </row>
    <row r="48" spans="1:13" ht="21.75" customHeight="1" x14ac:dyDescent="0.2">
      <c r="A48" s="336">
        <v>31</v>
      </c>
      <c r="B48" s="347" t="s">
        <v>1180</v>
      </c>
      <c r="C48" s="345"/>
      <c r="D48" s="118"/>
      <c r="E48" s="340">
        <v>0.09</v>
      </c>
      <c r="F48" s="118"/>
      <c r="G48" s="341">
        <f>G46*E48</f>
        <v>25437.529718447986</v>
      </c>
      <c r="H48" s="340">
        <f>H47*E48</f>
        <v>36234.928853107798</v>
      </c>
      <c r="I48" s="89"/>
      <c r="J48" s="87"/>
      <c r="K48" s="87"/>
      <c r="L48" s="87"/>
      <c r="M48" s="87"/>
    </row>
    <row r="49" spans="1:13" ht="21.75" customHeight="1" x14ac:dyDescent="0.2">
      <c r="A49" s="336">
        <v>32</v>
      </c>
      <c r="B49" s="347" t="s">
        <v>1181</v>
      </c>
      <c r="C49" s="345"/>
      <c r="D49" s="118"/>
      <c r="E49" s="340">
        <v>0.09</v>
      </c>
      <c r="F49" s="118"/>
      <c r="G49" s="341">
        <f>G46*E49</f>
        <v>25437.529718447986</v>
      </c>
      <c r="H49" s="340">
        <f>H47*E49</f>
        <v>36234.928853107798</v>
      </c>
      <c r="I49" s="90"/>
      <c r="J49" s="87"/>
      <c r="K49" s="87"/>
      <c r="L49" s="87"/>
      <c r="M49" s="87"/>
    </row>
    <row r="50" spans="1:13" ht="21" customHeight="1" x14ac:dyDescent="0.2">
      <c r="A50" s="336">
        <v>33</v>
      </c>
      <c r="B50" s="347" t="s">
        <v>1182</v>
      </c>
      <c r="C50" s="359"/>
      <c r="D50" s="118"/>
      <c r="E50" s="118"/>
      <c r="F50" s="118"/>
      <c r="G50" s="341">
        <f>G46+G48+G49</f>
        <v>333514.27853076253</v>
      </c>
      <c r="H50" s="340">
        <f>H47+H48+H49</f>
        <v>475080.17829630227</v>
      </c>
    </row>
    <row r="51" spans="1:13" ht="22.5" customHeight="1" x14ac:dyDescent="0.2">
      <c r="A51" s="362">
        <v>34</v>
      </c>
      <c r="B51" s="377" t="s">
        <v>1183</v>
      </c>
      <c r="C51" s="378"/>
      <c r="D51" s="379"/>
      <c r="E51" s="379"/>
      <c r="F51" s="379"/>
      <c r="G51" s="380">
        <f>ROUND(G50,0)</f>
        <v>333514</v>
      </c>
      <c r="H51" s="381">
        <f>ROUND(H50,0)</f>
        <v>475080</v>
      </c>
    </row>
    <row r="56" spans="1:13" ht="15" x14ac:dyDescent="0.2">
      <c r="G56" s="91"/>
      <c r="H56" s="91"/>
    </row>
  </sheetData>
  <mergeCells count="12">
    <mergeCell ref="O10:R10"/>
    <mergeCell ref="A16:A17"/>
    <mergeCell ref="A19:A20"/>
    <mergeCell ref="A28:A32"/>
    <mergeCell ref="B1:E1"/>
    <mergeCell ref="B3:G3"/>
    <mergeCell ref="A5:A6"/>
    <mergeCell ref="B5:B6"/>
    <mergeCell ref="C5:C6"/>
    <mergeCell ref="D5:D6"/>
    <mergeCell ref="E5:E6"/>
    <mergeCell ref="F5:F6"/>
  </mergeCells>
  <conditionalFormatting sqref="B34">
    <cfRule type="cellIs" dxfId="15" priority="2" stopIfTrue="1" operator="equal">
      <formula>"?"</formula>
    </cfRule>
  </conditionalFormatting>
  <conditionalFormatting sqref="B35">
    <cfRule type="cellIs" dxfId="14" priority="1" stopIfTrue="1" operator="equal">
      <formula>"?"</formula>
    </cfRule>
  </conditionalFormatting>
  <pageMargins left="0.87" right="0.14000000000000001" top="0.61" bottom="0.33" header="0.5" footer="0.15"/>
  <pageSetup paperSize="9" scale="9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3"/>
  <sheetViews>
    <sheetView zoomScale="85" zoomScaleNormal="85" workbookViewId="0">
      <pane xSplit="2" ySplit="7" topLeftCell="C40" activePane="bottomRight" state="frozen"/>
      <selection pane="topRight" activeCell="C1" sqref="C1"/>
      <selection pane="bottomLeft" activeCell="A8" sqref="A8"/>
      <selection pane="bottomRight" activeCell="O43" sqref="O43"/>
    </sheetView>
  </sheetViews>
  <sheetFormatPr defaultRowHeight="12.75" x14ac:dyDescent="0.2"/>
  <cols>
    <col min="1" max="1" width="4.140625" style="16" customWidth="1"/>
    <col min="2" max="2" width="51.5703125" style="1" customWidth="1"/>
    <col min="3" max="3" width="15.140625" style="49" customWidth="1"/>
    <col min="4" max="4" width="6.7109375" style="1" customWidth="1"/>
    <col min="5" max="5" width="6.85546875" style="1" customWidth="1"/>
    <col min="6" max="6" width="9.7109375" style="1" customWidth="1"/>
    <col min="7" max="7" width="11" style="1" customWidth="1"/>
    <col min="8" max="8" width="7.140625" style="1" customWidth="1"/>
    <col min="9" max="9" width="9.85546875" style="1" bestFit="1" customWidth="1"/>
    <col min="10" max="10" width="12.42578125" style="1" customWidth="1"/>
    <col min="11" max="11" width="7.42578125" style="1" customWidth="1"/>
    <col min="12" max="12" width="9.5703125" style="1" customWidth="1"/>
    <col min="13" max="13" width="11" style="1" customWidth="1"/>
    <col min="14" max="14" width="22.42578125" style="1" customWidth="1"/>
    <col min="15" max="15" width="13.28515625" style="1" customWidth="1"/>
    <col min="16" max="16" width="18.5703125" style="1" customWidth="1"/>
    <col min="17" max="256" width="9.140625" style="1"/>
    <col min="257" max="257" width="4.140625" style="1" customWidth="1"/>
    <col min="258" max="258" width="51.5703125" style="1" customWidth="1"/>
    <col min="259" max="259" width="15.140625" style="1" customWidth="1"/>
    <col min="260" max="260" width="6.7109375" style="1" customWidth="1"/>
    <col min="261" max="261" width="6.85546875" style="1" customWidth="1"/>
    <col min="262" max="262" width="9.7109375" style="1" customWidth="1"/>
    <col min="263" max="263" width="11" style="1" customWidth="1"/>
    <col min="264" max="264" width="7.140625" style="1" customWidth="1"/>
    <col min="265" max="265" width="9.85546875" style="1" bestFit="1" customWidth="1"/>
    <col min="266" max="266" width="12.42578125" style="1" customWidth="1"/>
    <col min="267" max="267" width="7.42578125" style="1" customWidth="1"/>
    <col min="268" max="268" width="9.5703125" style="1" customWidth="1"/>
    <col min="269" max="269" width="11" style="1" customWidth="1"/>
    <col min="270" max="270" width="22.42578125" style="1" customWidth="1"/>
    <col min="271" max="271" width="13.28515625" style="1" customWidth="1"/>
    <col min="272" max="272" width="18.5703125" style="1" customWidth="1"/>
    <col min="273" max="512" width="9.140625" style="1"/>
    <col min="513" max="513" width="4.140625" style="1" customWidth="1"/>
    <col min="514" max="514" width="51.5703125" style="1" customWidth="1"/>
    <col min="515" max="515" width="15.140625" style="1" customWidth="1"/>
    <col min="516" max="516" width="6.7109375" style="1" customWidth="1"/>
    <col min="517" max="517" width="6.85546875" style="1" customWidth="1"/>
    <col min="518" max="518" width="9.7109375" style="1" customWidth="1"/>
    <col min="519" max="519" width="11" style="1" customWidth="1"/>
    <col min="520" max="520" width="7.140625" style="1" customWidth="1"/>
    <col min="521" max="521" width="9.85546875" style="1" bestFit="1" customWidth="1"/>
    <col min="522" max="522" width="12.42578125" style="1" customWidth="1"/>
    <col min="523" max="523" width="7.42578125" style="1" customWidth="1"/>
    <col min="524" max="524" width="9.5703125" style="1" customWidth="1"/>
    <col min="525" max="525" width="11" style="1" customWidth="1"/>
    <col min="526" max="526" width="22.42578125" style="1" customWidth="1"/>
    <col min="527" max="527" width="13.28515625" style="1" customWidth="1"/>
    <col min="528" max="528" width="18.5703125" style="1" customWidth="1"/>
    <col min="529" max="768" width="9.140625" style="1"/>
    <col min="769" max="769" width="4.140625" style="1" customWidth="1"/>
    <col min="770" max="770" width="51.5703125" style="1" customWidth="1"/>
    <col min="771" max="771" width="15.140625" style="1" customWidth="1"/>
    <col min="772" max="772" width="6.7109375" style="1" customWidth="1"/>
    <col min="773" max="773" width="6.85546875" style="1" customWidth="1"/>
    <col min="774" max="774" width="9.7109375" style="1" customWidth="1"/>
    <col min="775" max="775" width="11" style="1" customWidth="1"/>
    <col min="776" max="776" width="7.140625" style="1" customWidth="1"/>
    <col min="777" max="777" width="9.85546875" style="1" bestFit="1" customWidth="1"/>
    <col min="778" max="778" width="12.42578125" style="1" customWidth="1"/>
    <col min="779" max="779" width="7.42578125" style="1" customWidth="1"/>
    <col min="780" max="780" width="9.5703125" style="1" customWidth="1"/>
    <col min="781" max="781" width="11" style="1" customWidth="1"/>
    <col min="782" max="782" width="22.42578125" style="1" customWidth="1"/>
    <col min="783" max="783" width="13.28515625" style="1" customWidth="1"/>
    <col min="784" max="784" width="18.5703125" style="1" customWidth="1"/>
    <col min="785" max="1024" width="9.140625" style="1"/>
    <col min="1025" max="1025" width="4.140625" style="1" customWidth="1"/>
    <col min="1026" max="1026" width="51.5703125" style="1" customWidth="1"/>
    <col min="1027" max="1027" width="15.140625" style="1" customWidth="1"/>
    <col min="1028" max="1028" width="6.7109375" style="1" customWidth="1"/>
    <col min="1029" max="1029" width="6.85546875" style="1" customWidth="1"/>
    <col min="1030" max="1030" width="9.7109375" style="1" customWidth="1"/>
    <col min="1031" max="1031" width="11" style="1" customWidth="1"/>
    <col min="1032" max="1032" width="7.140625" style="1" customWidth="1"/>
    <col min="1033" max="1033" width="9.85546875" style="1" bestFit="1" customWidth="1"/>
    <col min="1034" max="1034" width="12.42578125" style="1" customWidth="1"/>
    <col min="1035" max="1035" width="7.42578125" style="1" customWidth="1"/>
    <col min="1036" max="1036" width="9.5703125" style="1" customWidth="1"/>
    <col min="1037" max="1037" width="11" style="1" customWidth="1"/>
    <col min="1038" max="1038" width="22.42578125" style="1" customWidth="1"/>
    <col min="1039" max="1039" width="13.28515625" style="1" customWidth="1"/>
    <col min="1040" max="1040" width="18.5703125" style="1" customWidth="1"/>
    <col min="1041" max="1280" width="9.140625" style="1"/>
    <col min="1281" max="1281" width="4.140625" style="1" customWidth="1"/>
    <col min="1282" max="1282" width="51.5703125" style="1" customWidth="1"/>
    <col min="1283" max="1283" width="15.140625" style="1" customWidth="1"/>
    <col min="1284" max="1284" width="6.7109375" style="1" customWidth="1"/>
    <col min="1285" max="1285" width="6.85546875" style="1" customWidth="1"/>
    <col min="1286" max="1286" width="9.7109375" style="1" customWidth="1"/>
    <col min="1287" max="1287" width="11" style="1" customWidth="1"/>
    <col min="1288" max="1288" width="7.140625" style="1" customWidth="1"/>
    <col min="1289" max="1289" width="9.85546875" style="1" bestFit="1" customWidth="1"/>
    <col min="1290" max="1290" width="12.42578125" style="1" customWidth="1"/>
    <col min="1291" max="1291" width="7.42578125" style="1" customWidth="1"/>
    <col min="1292" max="1292" width="9.5703125" style="1" customWidth="1"/>
    <col min="1293" max="1293" width="11" style="1" customWidth="1"/>
    <col min="1294" max="1294" width="22.42578125" style="1" customWidth="1"/>
    <col min="1295" max="1295" width="13.28515625" style="1" customWidth="1"/>
    <col min="1296" max="1296" width="18.5703125" style="1" customWidth="1"/>
    <col min="1297" max="1536" width="9.140625" style="1"/>
    <col min="1537" max="1537" width="4.140625" style="1" customWidth="1"/>
    <col min="1538" max="1538" width="51.5703125" style="1" customWidth="1"/>
    <col min="1539" max="1539" width="15.140625" style="1" customWidth="1"/>
    <col min="1540" max="1540" width="6.7109375" style="1" customWidth="1"/>
    <col min="1541" max="1541" width="6.85546875" style="1" customWidth="1"/>
    <col min="1542" max="1542" width="9.7109375" style="1" customWidth="1"/>
    <col min="1543" max="1543" width="11" style="1" customWidth="1"/>
    <col min="1544" max="1544" width="7.140625" style="1" customWidth="1"/>
    <col min="1545" max="1545" width="9.85546875" style="1" bestFit="1" customWidth="1"/>
    <col min="1546" max="1546" width="12.42578125" style="1" customWidth="1"/>
    <col min="1547" max="1547" width="7.42578125" style="1" customWidth="1"/>
    <col min="1548" max="1548" width="9.5703125" style="1" customWidth="1"/>
    <col min="1549" max="1549" width="11" style="1" customWidth="1"/>
    <col min="1550" max="1550" width="22.42578125" style="1" customWidth="1"/>
    <col min="1551" max="1551" width="13.28515625" style="1" customWidth="1"/>
    <col min="1552" max="1552" width="18.5703125" style="1" customWidth="1"/>
    <col min="1553" max="1792" width="9.140625" style="1"/>
    <col min="1793" max="1793" width="4.140625" style="1" customWidth="1"/>
    <col min="1794" max="1794" width="51.5703125" style="1" customWidth="1"/>
    <col min="1795" max="1795" width="15.140625" style="1" customWidth="1"/>
    <col min="1796" max="1796" width="6.7109375" style="1" customWidth="1"/>
    <col min="1797" max="1797" width="6.85546875" style="1" customWidth="1"/>
    <col min="1798" max="1798" width="9.7109375" style="1" customWidth="1"/>
    <col min="1799" max="1799" width="11" style="1" customWidth="1"/>
    <col min="1800" max="1800" width="7.140625" style="1" customWidth="1"/>
    <col min="1801" max="1801" width="9.85546875" style="1" bestFit="1" customWidth="1"/>
    <col min="1802" max="1802" width="12.42578125" style="1" customWidth="1"/>
    <col min="1803" max="1803" width="7.42578125" style="1" customWidth="1"/>
    <col min="1804" max="1804" width="9.5703125" style="1" customWidth="1"/>
    <col min="1805" max="1805" width="11" style="1" customWidth="1"/>
    <col min="1806" max="1806" width="22.42578125" style="1" customWidth="1"/>
    <col min="1807" max="1807" width="13.28515625" style="1" customWidth="1"/>
    <col min="1808" max="1808" width="18.5703125" style="1" customWidth="1"/>
    <col min="1809" max="2048" width="9.140625" style="1"/>
    <col min="2049" max="2049" width="4.140625" style="1" customWidth="1"/>
    <col min="2050" max="2050" width="51.5703125" style="1" customWidth="1"/>
    <col min="2051" max="2051" width="15.140625" style="1" customWidth="1"/>
    <col min="2052" max="2052" width="6.7109375" style="1" customWidth="1"/>
    <col min="2053" max="2053" width="6.85546875" style="1" customWidth="1"/>
    <col min="2054" max="2054" width="9.7109375" style="1" customWidth="1"/>
    <col min="2055" max="2055" width="11" style="1" customWidth="1"/>
    <col min="2056" max="2056" width="7.140625" style="1" customWidth="1"/>
    <col min="2057" max="2057" width="9.85546875" style="1" bestFit="1" customWidth="1"/>
    <col min="2058" max="2058" width="12.42578125" style="1" customWidth="1"/>
    <col min="2059" max="2059" width="7.42578125" style="1" customWidth="1"/>
    <col min="2060" max="2060" width="9.5703125" style="1" customWidth="1"/>
    <col min="2061" max="2061" width="11" style="1" customWidth="1"/>
    <col min="2062" max="2062" width="22.42578125" style="1" customWidth="1"/>
    <col min="2063" max="2063" width="13.28515625" style="1" customWidth="1"/>
    <col min="2064" max="2064" width="18.5703125" style="1" customWidth="1"/>
    <col min="2065" max="2304" width="9.140625" style="1"/>
    <col min="2305" max="2305" width="4.140625" style="1" customWidth="1"/>
    <col min="2306" max="2306" width="51.5703125" style="1" customWidth="1"/>
    <col min="2307" max="2307" width="15.140625" style="1" customWidth="1"/>
    <col min="2308" max="2308" width="6.7109375" style="1" customWidth="1"/>
    <col min="2309" max="2309" width="6.85546875" style="1" customWidth="1"/>
    <col min="2310" max="2310" width="9.7109375" style="1" customWidth="1"/>
    <col min="2311" max="2311" width="11" style="1" customWidth="1"/>
    <col min="2312" max="2312" width="7.140625" style="1" customWidth="1"/>
    <col min="2313" max="2313" width="9.85546875" style="1" bestFit="1" customWidth="1"/>
    <col min="2314" max="2314" width="12.42578125" style="1" customWidth="1"/>
    <col min="2315" max="2315" width="7.42578125" style="1" customWidth="1"/>
    <col min="2316" max="2316" width="9.5703125" style="1" customWidth="1"/>
    <col min="2317" max="2317" width="11" style="1" customWidth="1"/>
    <col min="2318" max="2318" width="22.42578125" style="1" customWidth="1"/>
    <col min="2319" max="2319" width="13.28515625" style="1" customWidth="1"/>
    <col min="2320" max="2320" width="18.5703125" style="1" customWidth="1"/>
    <col min="2321" max="2560" width="9.140625" style="1"/>
    <col min="2561" max="2561" width="4.140625" style="1" customWidth="1"/>
    <col min="2562" max="2562" width="51.5703125" style="1" customWidth="1"/>
    <col min="2563" max="2563" width="15.140625" style="1" customWidth="1"/>
    <col min="2564" max="2564" width="6.7109375" style="1" customWidth="1"/>
    <col min="2565" max="2565" width="6.85546875" style="1" customWidth="1"/>
    <col min="2566" max="2566" width="9.7109375" style="1" customWidth="1"/>
    <col min="2567" max="2567" width="11" style="1" customWidth="1"/>
    <col min="2568" max="2568" width="7.140625" style="1" customWidth="1"/>
    <col min="2569" max="2569" width="9.85546875" style="1" bestFit="1" customWidth="1"/>
    <col min="2570" max="2570" width="12.42578125" style="1" customWidth="1"/>
    <col min="2571" max="2571" width="7.42578125" style="1" customWidth="1"/>
    <col min="2572" max="2572" width="9.5703125" style="1" customWidth="1"/>
    <col min="2573" max="2573" width="11" style="1" customWidth="1"/>
    <col min="2574" max="2574" width="22.42578125" style="1" customWidth="1"/>
    <col min="2575" max="2575" width="13.28515625" style="1" customWidth="1"/>
    <col min="2576" max="2576" width="18.5703125" style="1" customWidth="1"/>
    <col min="2577" max="2816" width="9.140625" style="1"/>
    <col min="2817" max="2817" width="4.140625" style="1" customWidth="1"/>
    <col min="2818" max="2818" width="51.5703125" style="1" customWidth="1"/>
    <col min="2819" max="2819" width="15.140625" style="1" customWidth="1"/>
    <col min="2820" max="2820" width="6.7109375" style="1" customWidth="1"/>
    <col min="2821" max="2821" width="6.85546875" style="1" customWidth="1"/>
    <col min="2822" max="2822" width="9.7109375" style="1" customWidth="1"/>
    <col min="2823" max="2823" width="11" style="1" customWidth="1"/>
    <col min="2824" max="2824" width="7.140625" style="1" customWidth="1"/>
    <col min="2825" max="2825" width="9.85546875" style="1" bestFit="1" customWidth="1"/>
    <col min="2826" max="2826" width="12.42578125" style="1" customWidth="1"/>
    <col min="2827" max="2827" width="7.42578125" style="1" customWidth="1"/>
    <col min="2828" max="2828" width="9.5703125" style="1" customWidth="1"/>
    <col min="2829" max="2829" width="11" style="1" customWidth="1"/>
    <col min="2830" max="2830" width="22.42578125" style="1" customWidth="1"/>
    <col min="2831" max="2831" width="13.28515625" style="1" customWidth="1"/>
    <col min="2832" max="2832" width="18.5703125" style="1" customWidth="1"/>
    <col min="2833" max="3072" width="9.140625" style="1"/>
    <col min="3073" max="3073" width="4.140625" style="1" customWidth="1"/>
    <col min="3074" max="3074" width="51.5703125" style="1" customWidth="1"/>
    <col min="3075" max="3075" width="15.140625" style="1" customWidth="1"/>
    <col min="3076" max="3076" width="6.7109375" style="1" customWidth="1"/>
    <col min="3077" max="3077" width="6.85546875" style="1" customWidth="1"/>
    <col min="3078" max="3078" width="9.7109375" style="1" customWidth="1"/>
    <col min="3079" max="3079" width="11" style="1" customWidth="1"/>
    <col min="3080" max="3080" width="7.140625" style="1" customWidth="1"/>
    <col min="3081" max="3081" width="9.85546875" style="1" bestFit="1" customWidth="1"/>
    <col min="3082" max="3082" width="12.42578125" style="1" customWidth="1"/>
    <col min="3083" max="3083" width="7.42578125" style="1" customWidth="1"/>
    <col min="3084" max="3084" width="9.5703125" style="1" customWidth="1"/>
    <col min="3085" max="3085" width="11" style="1" customWidth="1"/>
    <col min="3086" max="3086" width="22.42578125" style="1" customWidth="1"/>
    <col min="3087" max="3087" width="13.28515625" style="1" customWidth="1"/>
    <col min="3088" max="3088" width="18.5703125" style="1" customWidth="1"/>
    <col min="3089" max="3328" width="9.140625" style="1"/>
    <col min="3329" max="3329" width="4.140625" style="1" customWidth="1"/>
    <col min="3330" max="3330" width="51.5703125" style="1" customWidth="1"/>
    <col min="3331" max="3331" width="15.140625" style="1" customWidth="1"/>
    <col min="3332" max="3332" width="6.7109375" style="1" customWidth="1"/>
    <col min="3333" max="3333" width="6.85546875" style="1" customWidth="1"/>
    <col min="3334" max="3334" width="9.7109375" style="1" customWidth="1"/>
    <col min="3335" max="3335" width="11" style="1" customWidth="1"/>
    <col min="3336" max="3336" width="7.140625" style="1" customWidth="1"/>
    <col min="3337" max="3337" width="9.85546875" style="1" bestFit="1" customWidth="1"/>
    <col min="3338" max="3338" width="12.42578125" style="1" customWidth="1"/>
    <col min="3339" max="3339" width="7.42578125" style="1" customWidth="1"/>
    <col min="3340" max="3340" width="9.5703125" style="1" customWidth="1"/>
    <col min="3341" max="3341" width="11" style="1" customWidth="1"/>
    <col min="3342" max="3342" width="22.42578125" style="1" customWidth="1"/>
    <col min="3343" max="3343" width="13.28515625" style="1" customWidth="1"/>
    <col min="3344" max="3344" width="18.5703125" style="1" customWidth="1"/>
    <col min="3345" max="3584" width="9.140625" style="1"/>
    <col min="3585" max="3585" width="4.140625" style="1" customWidth="1"/>
    <col min="3586" max="3586" width="51.5703125" style="1" customWidth="1"/>
    <col min="3587" max="3587" width="15.140625" style="1" customWidth="1"/>
    <col min="3588" max="3588" width="6.7109375" style="1" customWidth="1"/>
    <col min="3589" max="3589" width="6.85546875" style="1" customWidth="1"/>
    <col min="3590" max="3590" width="9.7109375" style="1" customWidth="1"/>
    <col min="3591" max="3591" width="11" style="1" customWidth="1"/>
    <col min="3592" max="3592" width="7.140625" style="1" customWidth="1"/>
    <col min="3593" max="3593" width="9.85546875" style="1" bestFit="1" customWidth="1"/>
    <col min="3594" max="3594" width="12.42578125" style="1" customWidth="1"/>
    <col min="3595" max="3595" width="7.42578125" style="1" customWidth="1"/>
    <col min="3596" max="3596" width="9.5703125" style="1" customWidth="1"/>
    <col min="3597" max="3597" width="11" style="1" customWidth="1"/>
    <col min="3598" max="3598" width="22.42578125" style="1" customWidth="1"/>
    <col min="3599" max="3599" width="13.28515625" style="1" customWidth="1"/>
    <col min="3600" max="3600" width="18.5703125" style="1" customWidth="1"/>
    <col min="3601" max="3840" width="9.140625" style="1"/>
    <col min="3841" max="3841" width="4.140625" style="1" customWidth="1"/>
    <col min="3842" max="3842" width="51.5703125" style="1" customWidth="1"/>
    <col min="3843" max="3843" width="15.140625" style="1" customWidth="1"/>
    <col min="3844" max="3844" width="6.7109375" style="1" customWidth="1"/>
    <col min="3845" max="3845" width="6.85546875" style="1" customWidth="1"/>
    <col min="3846" max="3846" width="9.7109375" style="1" customWidth="1"/>
    <col min="3847" max="3847" width="11" style="1" customWidth="1"/>
    <col min="3848" max="3848" width="7.140625" style="1" customWidth="1"/>
    <col min="3849" max="3849" width="9.85546875" style="1" bestFit="1" customWidth="1"/>
    <col min="3850" max="3850" width="12.42578125" style="1" customWidth="1"/>
    <col min="3851" max="3851" width="7.42578125" style="1" customWidth="1"/>
    <col min="3852" max="3852" width="9.5703125" style="1" customWidth="1"/>
    <col min="3853" max="3853" width="11" style="1" customWidth="1"/>
    <col min="3854" max="3854" width="22.42578125" style="1" customWidth="1"/>
    <col min="3855" max="3855" width="13.28515625" style="1" customWidth="1"/>
    <col min="3856" max="3856" width="18.5703125" style="1" customWidth="1"/>
    <col min="3857" max="4096" width="9.140625" style="1"/>
    <col min="4097" max="4097" width="4.140625" style="1" customWidth="1"/>
    <col min="4098" max="4098" width="51.5703125" style="1" customWidth="1"/>
    <col min="4099" max="4099" width="15.140625" style="1" customWidth="1"/>
    <col min="4100" max="4100" width="6.7109375" style="1" customWidth="1"/>
    <col min="4101" max="4101" width="6.85546875" style="1" customWidth="1"/>
    <col min="4102" max="4102" width="9.7109375" style="1" customWidth="1"/>
    <col min="4103" max="4103" width="11" style="1" customWidth="1"/>
    <col min="4104" max="4104" width="7.140625" style="1" customWidth="1"/>
    <col min="4105" max="4105" width="9.85546875" style="1" bestFit="1" customWidth="1"/>
    <col min="4106" max="4106" width="12.42578125" style="1" customWidth="1"/>
    <col min="4107" max="4107" width="7.42578125" style="1" customWidth="1"/>
    <col min="4108" max="4108" width="9.5703125" style="1" customWidth="1"/>
    <col min="4109" max="4109" width="11" style="1" customWidth="1"/>
    <col min="4110" max="4110" width="22.42578125" style="1" customWidth="1"/>
    <col min="4111" max="4111" width="13.28515625" style="1" customWidth="1"/>
    <col min="4112" max="4112" width="18.5703125" style="1" customWidth="1"/>
    <col min="4113" max="4352" width="9.140625" style="1"/>
    <col min="4353" max="4353" width="4.140625" style="1" customWidth="1"/>
    <col min="4354" max="4354" width="51.5703125" style="1" customWidth="1"/>
    <col min="4355" max="4355" width="15.140625" style="1" customWidth="1"/>
    <col min="4356" max="4356" width="6.7109375" style="1" customWidth="1"/>
    <col min="4357" max="4357" width="6.85546875" style="1" customWidth="1"/>
    <col min="4358" max="4358" width="9.7109375" style="1" customWidth="1"/>
    <col min="4359" max="4359" width="11" style="1" customWidth="1"/>
    <col min="4360" max="4360" width="7.140625" style="1" customWidth="1"/>
    <col min="4361" max="4361" width="9.85546875" style="1" bestFit="1" customWidth="1"/>
    <col min="4362" max="4362" width="12.42578125" style="1" customWidth="1"/>
    <col min="4363" max="4363" width="7.42578125" style="1" customWidth="1"/>
    <col min="4364" max="4364" width="9.5703125" style="1" customWidth="1"/>
    <col min="4365" max="4365" width="11" style="1" customWidth="1"/>
    <col min="4366" max="4366" width="22.42578125" style="1" customWidth="1"/>
    <col min="4367" max="4367" width="13.28515625" style="1" customWidth="1"/>
    <col min="4368" max="4368" width="18.5703125" style="1" customWidth="1"/>
    <col min="4369" max="4608" width="9.140625" style="1"/>
    <col min="4609" max="4609" width="4.140625" style="1" customWidth="1"/>
    <col min="4610" max="4610" width="51.5703125" style="1" customWidth="1"/>
    <col min="4611" max="4611" width="15.140625" style="1" customWidth="1"/>
    <col min="4612" max="4612" width="6.7109375" style="1" customWidth="1"/>
    <col min="4613" max="4613" width="6.85546875" style="1" customWidth="1"/>
    <col min="4614" max="4614" width="9.7109375" style="1" customWidth="1"/>
    <col min="4615" max="4615" width="11" style="1" customWidth="1"/>
    <col min="4616" max="4616" width="7.140625" style="1" customWidth="1"/>
    <col min="4617" max="4617" width="9.85546875" style="1" bestFit="1" customWidth="1"/>
    <col min="4618" max="4618" width="12.42578125" style="1" customWidth="1"/>
    <col min="4619" max="4619" width="7.42578125" style="1" customWidth="1"/>
    <col min="4620" max="4620" width="9.5703125" style="1" customWidth="1"/>
    <col min="4621" max="4621" width="11" style="1" customWidth="1"/>
    <col min="4622" max="4622" width="22.42578125" style="1" customWidth="1"/>
    <col min="4623" max="4623" width="13.28515625" style="1" customWidth="1"/>
    <col min="4624" max="4624" width="18.5703125" style="1" customWidth="1"/>
    <col min="4625" max="4864" width="9.140625" style="1"/>
    <col min="4865" max="4865" width="4.140625" style="1" customWidth="1"/>
    <col min="4866" max="4866" width="51.5703125" style="1" customWidth="1"/>
    <col min="4867" max="4867" width="15.140625" style="1" customWidth="1"/>
    <col min="4868" max="4868" width="6.7109375" style="1" customWidth="1"/>
    <col min="4869" max="4869" width="6.85546875" style="1" customWidth="1"/>
    <col min="4870" max="4870" width="9.7109375" style="1" customWidth="1"/>
    <col min="4871" max="4871" width="11" style="1" customWidth="1"/>
    <col min="4872" max="4872" width="7.140625" style="1" customWidth="1"/>
    <col min="4873" max="4873" width="9.85546875" style="1" bestFit="1" customWidth="1"/>
    <col min="4874" max="4874" width="12.42578125" style="1" customWidth="1"/>
    <col min="4875" max="4875" width="7.42578125" style="1" customWidth="1"/>
    <col min="4876" max="4876" width="9.5703125" style="1" customWidth="1"/>
    <col min="4877" max="4877" width="11" style="1" customWidth="1"/>
    <col min="4878" max="4878" width="22.42578125" style="1" customWidth="1"/>
    <col min="4879" max="4879" width="13.28515625" style="1" customWidth="1"/>
    <col min="4880" max="4880" width="18.5703125" style="1" customWidth="1"/>
    <col min="4881" max="5120" width="9.140625" style="1"/>
    <col min="5121" max="5121" width="4.140625" style="1" customWidth="1"/>
    <col min="5122" max="5122" width="51.5703125" style="1" customWidth="1"/>
    <col min="5123" max="5123" width="15.140625" style="1" customWidth="1"/>
    <col min="5124" max="5124" width="6.7109375" style="1" customWidth="1"/>
    <col min="5125" max="5125" width="6.85546875" style="1" customWidth="1"/>
    <col min="5126" max="5126" width="9.7109375" style="1" customWidth="1"/>
    <col min="5127" max="5127" width="11" style="1" customWidth="1"/>
    <col min="5128" max="5128" width="7.140625" style="1" customWidth="1"/>
    <col min="5129" max="5129" width="9.85546875" style="1" bestFit="1" customWidth="1"/>
    <col min="5130" max="5130" width="12.42578125" style="1" customWidth="1"/>
    <col min="5131" max="5131" width="7.42578125" style="1" customWidth="1"/>
    <col min="5132" max="5132" width="9.5703125" style="1" customWidth="1"/>
    <col min="5133" max="5133" width="11" style="1" customWidth="1"/>
    <col min="5134" max="5134" width="22.42578125" style="1" customWidth="1"/>
    <col min="5135" max="5135" width="13.28515625" style="1" customWidth="1"/>
    <col min="5136" max="5136" width="18.5703125" style="1" customWidth="1"/>
    <col min="5137" max="5376" width="9.140625" style="1"/>
    <col min="5377" max="5377" width="4.140625" style="1" customWidth="1"/>
    <col min="5378" max="5378" width="51.5703125" style="1" customWidth="1"/>
    <col min="5379" max="5379" width="15.140625" style="1" customWidth="1"/>
    <col min="5380" max="5380" width="6.7109375" style="1" customWidth="1"/>
    <col min="5381" max="5381" width="6.85546875" style="1" customWidth="1"/>
    <col min="5382" max="5382" width="9.7109375" style="1" customWidth="1"/>
    <col min="5383" max="5383" width="11" style="1" customWidth="1"/>
    <col min="5384" max="5384" width="7.140625" style="1" customWidth="1"/>
    <col min="5385" max="5385" width="9.85546875" style="1" bestFit="1" customWidth="1"/>
    <col min="5386" max="5386" width="12.42578125" style="1" customWidth="1"/>
    <col min="5387" max="5387" width="7.42578125" style="1" customWidth="1"/>
    <col min="5388" max="5388" width="9.5703125" style="1" customWidth="1"/>
    <col min="5389" max="5389" width="11" style="1" customWidth="1"/>
    <col min="5390" max="5390" width="22.42578125" style="1" customWidth="1"/>
    <col min="5391" max="5391" width="13.28515625" style="1" customWidth="1"/>
    <col min="5392" max="5392" width="18.5703125" style="1" customWidth="1"/>
    <col min="5393" max="5632" width="9.140625" style="1"/>
    <col min="5633" max="5633" width="4.140625" style="1" customWidth="1"/>
    <col min="5634" max="5634" width="51.5703125" style="1" customWidth="1"/>
    <col min="5635" max="5635" width="15.140625" style="1" customWidth="1"/>
    <col min="5636" max="5636" width="6.7109375" style="1" customWidth="1"/>
    <col min="5637" max="5637" width="6.85546875" style="1" customWidth="1"/>
    <col min="5638" max="5638" width="9.7109375" style="1" customWidth="1"/>
    <col min="5639" max="5639" width="11" style="1" customWidth="1"/>
    <col min="5640" max="5640" width="7.140625" style="1" customWidth="1"/>
    <col min="5641" max="5641" width="9.85546875" style="1" bestFit="1" customWidth="1"/>
    <col min="5642" max="5642" width="12.42578125" style="1" customWidth="1"/>
    <col min="5643" max="5643" width="7.42578125" style="1" customWidth="1"/>
    <col min="5644" max="5644" width="9.5703125" style="1" customWidth="1"/>
    <col min="5645" max="5645" width="11" style="1" customWidth="1"/>
    <col min="5646" max="5646" width="22.42578125" style="1" customWidth="1"/>
    <col min="5647" max="5647" width="13.28515625" style="1" customWidth="1"/>
    <col min="5648" max="5648" width="18.5703125" style="1" customWidth="1"/>
    <col min="5649" max="5888" width="9.140625" style="1"/>
    <col min="5889" max="5889" width="4.140625" style="1" customWidth="1"/>
    <col min="5890" max="5890" width="51.5703125" style="1" customWidth="1"/>
    <col min="5891" max="5891" width="15.140625" style="1" customWidth="1"/>
    <col min="5892" max="5892" width="6.7109375" style="1" customWidth="1"/>
    <col min="5893" max="5893" width="6.85546875" style="1" customWidth="1"/>
    <col min="5894" max="5894" width="9.7109375" style="1" customWidth="1"/>
    <col min="5895" max="5895" width="11" style="1" customWidth="1"/>
    <col min="5896" max="5896" width="7.140625" style="1" customWidth="1"/>
    <col min="5897" max="5897" width="9.85546875" style="1" bestFit="1" customWidth="1"/>
    <col min="5898" max="5898" width="12.42578125" style="1" customWidth="1"/>
    <col min="5899" max="5899" width="7.42578125" style="1" customWidth="1"/>
    <col min="5900" max="5900" width="9.5703125" style="1" customWidth="1"/>
    <col min="5901" max="5901" width="11" style="1" customWidth="1"/>
    <col min="5902" max="5902" width="22.42578125" style="1" customWidth="1"/>
    <col min="5903" max="5903" width="13.28515625" style="1" customWidth="1"/>
    <col min="5904" max="5904" width="18.5703125" style="1" customWidth="1"/>
    <col min="5905" max="6144" width="9.140625" style="1"/>
    <col min="6145" max="6145" width="4.140625" style="1" customWidth="1"/>
    <col min="6146" max="6146" width="51.5703125" style="1" customWidth="1"/>
    <col min="6147" max="6147" width="15.140625" style="1" customWidth="1"/>
    <col min="6148" max="6148" width="6.7109375" style="1" customWidth="1"/>
    <col min="6149" max="6149" width="6.85546875" style="1" customWidth="1"/>
    <col min="6150" max="6150" width="9.7109375" style="1" customWidth="1"/>
    <col min="6151" max="6151" width="11" style="1" customWidth="1"/>
    <col min="6152" max="6152" width="7.140625" style="1" customWidth="1"/>
    <col min="6153" max="6153" width="9.85546875" style="1" bestFit="1" customWidth="1"/>
    <col min="6154" max="6154" width="12.42578125" style="1" customWidth="1"/>
    <col min="6155" max="6155" width="7.42578125" style="1" customWidth="1"/>
    <col min="6156" max="6156" width="9.5703125" style="1" customWidth="1"/>
    <col min="6157" max="6157" width="11" style="1" customWidth="1"/>
    <col min="6158" max="6158" width="22.42578125" style="1" customWidth="1"/>
    <col min="6159" max="6159" width="13.28515625" style="1" customWidth="1"/>
    <col min="6160" max="6160" width="18.5703125" style="1" customWidth="1"/>
    <col min="6161" max="6400" width="9.140625" style="1"/>
    <col min="6401" max="6401" width="4.140625" style="1" customWidth="1"/>
    <col min="6402" max="6402" width="51.5703125" style="1" customWidth="1"/>
    <col min="6403" max="6403" width="15.140625" style="1" customWidth="1"/>
    <col min="6404" max="6404" width="6.7109375" style="1" customWidth="1"/>
    <col min="6405" max="6405" width="6.85546875" style="1" customWidth="1"/>
    <col min="6406" max="6406" width="9.7109375" style="1" customWidth="1"/>
    <col min="6407" max="6407" width="11" style="1" customWidth="1"/>
    <col min="6408" max="6408" width="7.140625" style="1" customWidth="1"/>
    <col min="6409" max="6409" width="9.85546875" style="1" bestFit="1" customWidth="1"/>
    <col min="6410" max="6410" width="12.42578125" style="1" customWidth="1"/>
    <col min="6411" max="6411" width="7.42578125" style="1" customWidth="1"/>
    <col min="6412" max="6412" width="9.5703125" style="1" customWidth="1"/>
    <col min="6413" max="6413" width="11" style="1" customWidth="1"/>
    <col min="6414" max="6414" width="22.42578125" style="1" customWidth="1"/>
    <col min="6415" max="6415" width="13.28515625" style="1" customWidth="1"/>
    <col min="6416" max="6416" width="18.5703125" style="1" customWidth="1"/>
    <col min="6417" max="6656" width="9.140625" style="1"/>
    <col min="6657" max="6657" width="4.140625" style="1" customWidth="1"/>
    <col min="6658" max="6658" width="51.5703125" style="1" customWidth="1"/>
    <col min="6659" max="6659" width="15.140625" style="1" customWidth="1"/>
    <col min="6660" max="6660" width="6.7109375" style="1" customWidth="1"/>
    <col min="6661" max="6661" width="6.85546875" style="1" customWidth="1"/>
    <col min="6662" max="6662" width="9.7109375" style="1" customWidth="1"/>
    <col min="6663" max="6663" width="11" style="1" customWidth="1"/>
    <col min="6664" max="6664" width="7.140625" style="1" customWidth="1"/>
    <col min="6665" max="6665" width="9.85546875" style="1" bestFit="1" customWidth="1"/>
    <col min="6666" max="6666" width="12.42578125" style="1" customWidth="1"/>
    <col min="6667" max="6667" width="7.42578125" style="1" customWidth="1"/>
    <col min="6668" max="6668" width="9.5703125" style="1" customWidth="1"/>
    <col min="6669" max="6669" width="11" style="1" customWidth="1"/>
    <col min="6670" max="6670" width="22.42578125" style="1" customWidth="1"/>
    <col min="6671" max="6671" width="13.28515625" style="1" customWidth="1"/>
    <col min="6672" max="6672" width="18.5703125" style="1" customWidth="1"/>
    <col min="6673" max="6912" width="9.140625" style="1"/>
    <col min="6913" max="6913" width="4.140625" style="1" customWidth="1"/>
    <col min="6914" max="6914" width="51.5703125" style="1" customWidth="1"/>
    <col min="6915" max="6915" width="15.140625" style="1" customWidth="1"/>
    <col min="6916" max="6916" width="6.7109375" style="1" customWidth="1"/>
    <col min="6917" max="6917" width="6.85546875" style="1" customWidth="1"/>
    <col min="6918" max="6918" width="9.7109375" style="1" customWidth="1"/>
    <col min="6919" max="6919" width="11" style="1" customWidth="1"/>
    <col min="6920" max="6920" width="7.140625" style="1" customWidth="1"/>
    <col min="6921" max="6921" width="9.85546875" style="1" bestFit="1" customWidth="1"/>
    <col min="6922" max="6922" width="12.42578125" style="1" customWidth="1"/>
    <col min="6923" max="6923" width="7.42578125" style="1" customWidth="1"/>
    <col min="6924" max="6924" width="9.5703125" style="1" customWidth="1"/>
    <col min="6925" max="6925" width="11" style="1" customWidth="1"/>
    <col min="6926" max="6926" width="22.42578125" style="1" customWidth="1"/>
    <col min="6927" max="6927" width="13.28515625" style="1" customWidth="1"/>
    <col min="6928" max="6928" width="18.5703125" style="1" customWidth="1"/>
    <col min="6929" max="7168" width="9.140625" style="1"/>
    <col min="7169" max="7169" width="4.140625" style="1" customWidth="1"/>
    <col min="7170" max="7170" width="51.5703125" style="1" customWidth="1"/>
    <col min="7171" max="7171" width="15.140625" style="1" customWidth="1"/>
    <col min="7172" max="7172" width="6.7109375" style="1" customWidth="1"/>
    <col min="7173" max="7173" width="6.85546875" style="1" customWidth="1"/>
    <col min="7174" max="7174" width="9.7109375" style="1" customWidth="1"/>
    <col min="7175" max="7175" width="11" style="1" customWidth="1"/>
    <col min="7176" max="7176" width="7.140625" style="1" customWidth="1"/>
    <col min="7177" max="7177" width="9.85546875" style="1" bestFit="1" customWidth="1"/>
    <col min="7178" max="7178" width="12.42578125" style="1" customWidth="1"/>
    <col min="7179" max="7179" width="7.42578125" style="1" customWidth="1"/>
    <col min="7180" max="7180" width="9.5703125" style="1" customWidth="1"/>
    <col min="7181" max="7181" width="11" style="1" customWidth="1"/>
    <col min="7182" max="7182" width="22.42578125" style="1" customWidth="1"/>
    <col min="7183" max="7183" width="13.28515625" style="1" customWidth="1"/>
    <col min="7184" max="7184" width="18.5703125" style="1" customWidth="1"/>
    <col min="7185" max="7424" width="9.140625" style="1"/>
    <col min="7425" max="7425" width="4.140625" style="1" customWidth="1"/>
    <col min="7426" max="7426" width="51.5703125" style="1" customWidth="1"/>
    <col min="7427" max="7427" width="15.140625" style="1" customWidth="1"/>
    <col min="7428" max="7428" width="6.7109375" style="1" customWidth="1"/>
    <col min="7429" max="7429" width="6.85546875" style="1" customWidth="1"/>
    <col min="7430" max="7430" width="9.7109375" style="1" customWidth="1"/>
    <col min="7431" max="7431" width="11" style="1" customWidth="1"/>
    <col min="7432" max="7432" width="7.140625" style="1" customWidth="1"/>
    <col min="7433" max="7433" width="9.85546875" style="1" bestFit="1" customWidth="1"/>
    <col min="7434" max="7434" width="12.42578125" style="1" customWidth="1"/>
    <col min="7435" max="7435" width="7.42578125" style="1" customWidth="1"/>
    <col min="7436" max="7436" width="9.5703125" style="1" customWidth="1"/>
    <col min="7437" max="7437" width="11" style="1" customWidth="1"/>
    <col min="7438" max="7438" width="22.42578125" style="1" customWidth="1"/>
    <col min="7439" max="7439" width="13.28515625" style="1" customWidth="1"/>
    <col min="7440" max="7440" width="18.5703125" style="1" customWidth="1"/>
    <col min="7441" max="7680" width="9.140625" style="1"/>
    <col min="7681" max="7681" width="4.140625" style="1" customWidth="1"/>
    <col min="7682" max="7682" width="51.5703125" style="1" customWidth="1"/>
    <col min="7683" max="7683" width="15.140625" style="1" customWidth="1"/>
    <col min="7684" max="7684" width="6.7109375" style="1" customWidth="1"/>
    <col min="7685" max="7685" width="6.85546875" style="1" customWidth="1"/>
    <col min="7686" max="7686" width="9.7109375" style="1" customWidth="1"/>
    <col min="7687" max="7687" width="11" style="1" customWidth="1"/>
    <col min="7688" max="7688" width="7.140625" style="1" customWidth="1"/>
    <col min="7689" max="7689" width="9.85546875" style="1" bestFit="1" customWidth="1"/>
    <col min="7690" max="7690" width="12.42578125" style="1" customWidth="1"/>
    <col min="7691" max="7691" width="7.42578125" style="1" customWidth="1"/>
    <col min="7692" max="7692" width="9.5703125" style="1" customWidth="1"/>
    <col min="7693" max="7693" width="11" style="1" customWidth="1"/>
    <col min="7694" max="7694" width="22.42578125" style="1" customWidth="1"/>
    <col min="7695" max="7695" width="13.28515625" style="1" customWidth="1"/>
    <col min="7696" max="7696" width="18.5703125" style="1" customWidth="1"/>
    <col min="7697" max="7936" width="9.140625" style="1"/>
    <col min="7937" max="7937" width="4.140625" style="1" customWidth="1"/>
    <col min="7938" max="7938" width="51.5703125" style="1" customWidth="1"/>
    <col min="7939" max="7939" width="15.140625" style="1" customWidth="1"/>
    <col min="7940" max="7940" width="6.7109375" style="1" customWidth="1"/>
    <col min="7941" max="7941" width="6.85546875" style="1" customWidth="1"/>
    <col min="7942" max="7942" width="9.7109375" style="1" customWidth="1"/>
    <col min="7943" max="7943" width="11" style="1" customWidth="1"/>
    <col min="7944" max="7944" width="7.140625" style="1" customWidth="1"/>
    <col min="7945" max="7945" width="9.85546875" style="1" bestFit="1" customWidth="1"/>
    <col min="7946" max="7946" width="12.42578125" style="1" customWidth="1"/>
    <col min="7947" max="7947" width="7.42578125" style="1" customWidth="1"/>
    <col min="7948" max="7948" width="9.5703125" style="1" customWidth="1"/>
    <col min="7949" max="7949" width="11" style="1" customWidth="1"/>
    <col min="7950" max="7950" width="22.42578125" style="1" customWidth="1"/>
    <col min="7951" max="7951" width="13.28515625" style="1" customWidth="1"/>
    <col min="7952" max="7952" width="18.5703125" style="1" customWidth="1"/>
    <col min="7953" max="8192" width="9.140625" style="1"/>
    <col min="8193" max="8193" width="4.140625" style="1" customWidth="1"/>
    <col min="8194" max="8194" width="51.5703125" style="1" customWidth="1"/>
    <col min="8195" max="8195" width="15.140625" style="1" customWidth="1"/>
    <col min="8196" max="8196" width="6.7109375" style="1" customWidth="1"/>
    <col min="8197" max="8197" width="6.85546875" style="1" customWidth="1"/>
    <col min="8198" max="8198" width="9.7109375" style="1" customWidth="1"/>
    <col min="8199" max="8199" width="11" style="1" customWidth="1"/>
    <col min="8200" max="8200" width="7.140625" style="1" customWidth="1"/>
    <col min="8201" max="8201" width="9.85546875" style="1" bestFit="1" customWidth="1"/>
    <col min="8202" max="8202" width="12.42578125" style="1" customWidth="1"/>
    <col min="8203" max="8203" width="7.42578125" style="1" customWidth="1"/>
    <col min="8204" max="8204" width="9.5703125" style="1" customWidth="1"/>
    <col min="8205" max="8205" width="11" style="1" customWidth="1"/>
    <col min="8206" max="8206" width="22.42578125" style="1" customWidth="1"/>
    <col min="8207" max="8207" width="13.28515625" style="1" customWidth="1"/>
    <col min="8208" max="8208" width="18.5703125" style="1" customWidth="1"/>
    <col min="8209" max="8448" width="9.140625" style="1"/>
    <col min="8449" max="8449" width="4.140625" style="1" customWidth="1"/>
    <col min="8450" max="8450" width="51.5703125" style="1" customWidth="1"/>
    <col min="8451" max="8451" width="15.140625" style="1" customWidth="1"/>
    <col min="8452" max="8452" width="6.7109375" style="1" customWidth="1"/>
    <col min="8453" max="8453" width="6.85546875" style="1" customWidth="1"/>
    <col min="8454" max="8454" width="9.7109375" style="1" customWidth="1"/>
    <col min="8455" max="8455" width="11" style="1" customWidth="1"/>
    <col min="8456" max="8456" width="7.140625" style="1" customWidth="1"/>
    <col min="8457" max="8457" width="9.85546875" style="1" bestFit="1" customWidth="1"/>
    <col min="8458" max="8458" width="12.42578125" style="1" customWidth="1"/>
    <col min="8459" max="8459" width="7.42578125" style="1" customWidth="1"/>
    <col min="8460" max="8460" width="9.5703125" style="1" customWidth="1"/>
    <col min="8461" max="8461" width="11" style="1" customWidth="1"/>
    <col min="8462" max="8462" width="22.42578125" style="1" customWidth="1"/>
    <col min="8463" max="8463" width="13.28515625" style="1" customWidth="1"/>
    <col min="8464" max="8464" width="18.5703125" style="1" customWidth="1"/>
    <col min="8465" max="8704" width="9.140625" style="1"/>
    <col min="8705" max="8705" width="4.140625" style="1" customWidth="1"/>
    <col min="8706" max="8706" width="51.5703125" style="1" customWidth="1"/>
    <col min="8707" max="8707" width="15.140625" style="1" customWidth="1"/>
    <col min="8708" max="8708" width="6.7109375" style="1" customWidth="1"/>
    <col min="8709" max="8709" width="6.85546875" style="1" customWidth="1"/>
    <col min="8710" max="8710" width="9.7109375" style="1" customWidth="1"/>
    <col min="8711" max="8711" width="11" style="1" customWidth="1"/>
    <col min="8712" max="8712" width="7.140625" style="1" customWidth="1"/>
    <col min="8713" max="8713" width="9.85546875" style="1" bestFit="1" customWidth="1"/>
    <col min="8714" max="8714" width="12.42578125" style="1" customWidth="1"/>
    <col min="8715" max="8715" width="7.42578125" style="1" customWidth="1"/>
    <col min="8716" max="8716" width="9.5703125" style="1" customWidth="1"/>
    <col min="8717" max="8717" width="11" style="1" customWidth="1"/>
    <col min="8718" max="8718" width="22.42578125" style="1" customWidth="1"/>
    <col min="8719" max="8719" width="13.28515625" style="1" customWidth="1"/>
    <col min="8720" max="8720" width="18.5703125" style="1" customWidth="1"/>
    <col min="8721" max="8960" width="9.140625" style="1"/>
    <col min="8961" max="8961" width="4.140625" style="1" customWidth="1"/>
    <col min="8962" max="8962" width="51.5703125" style="1" customWidth="1"/>
    <col min="8963" max="8963" width="15.140625" style="1" customWidth="1"/>
    <col min="8964" max="8964" width="6.7109375" style="1" customWidth="1"/>
    <col min="8965" max="8965" width="6.85546875" style="1" customWidth="1"/>
    <col min="8966" max="8966" width="9.7109375" style="1" customWidth="1"/>
    <col min="8967" max="8967" width="11" style="1" customWidth="1"/>
    <col min="8968" max="8968" width="7.140625" style="1" customWidth="1"/>
    <col min="8969" max="8969" width="9.85546875" style="1" bestFit="1" customWidth="1"/>
    <col min="8970" max="8970" width="12.42578125" style="1" customWidth="1"/>
    <col min="8971" max="8971" width="7.42578125" style="1" customWidth="1"/>
    <col min="8972" max="8972" width="9.5703125" style="1" customWidth="1"/>
    <col min="8973" max="8973" width="11" style="1" customWidth="1"/>
    <col min="8974" max="8974" width="22.42578125" style="1" customWidth="1"/>
    <col min="8975" max="8975" width="13.28515625" style="1" customWidth="1"/>
    <col min="8976" max="8976" width="18.5703125" style="1" customWidth="1"/>
    <col min="8977" max="9216" width="9.140625" style="1"/>
    <col min="9217" max="9217" width="4.140625" style="1" customWidth="1"/>
    <col min="9218" max="9218" width="51.5703125" style="1" customWidth="1"/>
    <col min="9219" max="9219" width="15.140625" style="1" customWidth="1"/>
    <col min="9220" max="9220" width="6.7109375" style="1" customWidth="1"/>
    <col min="9221" max="9221" width="6.85546875" style="1" customWidth="1"/>
    <col min="9222" max="9222" width="9.7109375" style="1" customWidth="1"/>
    <col min="9223" max="9223" width="11" style="1" customWidth="1"/>
    <col min="9224" max="9224" width="7.140625" style="1" customWidth="1"/>
    <col min="9225" max="9225" width="9.85546875" style="1" bestFit="1" customWidth="1"/>
    <col min="9226" max="9226" width="12.42578125" style="1" customWidth="1"/>
    <col min="9227" max="9227" width="7.42578125" style="1" customWidth="1"/>
    <col min="9228" max="9228" width="9.5703125" style="1" customWidth="1"/>
    <col min="9229" max="9229" width="11" style="1" customWidth="1"/>
    <col min="9230" max="9230" width="22.42578125" style="1" customWidth="1"/>
    <col min="9231" max="9231" width="13.28515625" style="1" customWidth="1"/>
    <col min="9232" max="9232" width="18.5703125" style="1" customWidth="1"/>
    <col min="9233" max="9472" width="9.140625" style="1"/>
    <col min="9473" max="9473" width="4.140625" style="1" customWidth="1"/>
    <col min="9474" max="9474" width="51.5703125" style="1" customWidth="1"/>
    <col min="9475" max="9475" width="15.140625" style="1" customWidth="1"/>
    <col min="9476" max="9476" width="6.7109375" style="1" customWidth="1"/>
    <col min="9477" max="9477" width="6.85546875" style="1" customWidth="1"/>
    <col min="9478" max="9478" width="9.7109375" style="1" customWidth="1"/>
    <col min="9479" max="9479" width="11" style="1" customWidth="1"/>
    <col min="9480" max="9480" width="7.140625" style="1" customWidth="1"/>
    <col min="9481" max="9481" width="9.85546875" style="1" bestFit="1" customWidth="1"/>
    <col min="9482" max="9482" width="12.42578125" style="1" customWidth="1"/>
    <col min="9483" max="9483" width="7.42578125" style="1" customWidth="1"/>
    <col min="9484" max="9484" width="9.5703125" style="1" customWidth="1"/>
    <col min="9485" max="9485" width="11" style="1" customWidth="1"/>
    <col min="9486" max="9486" width="22.42578125" style="1" customWidth="1"/>
    <col min="9487" max="9487" width="13.28515625" style="1" customWidth="1"/>
    <col min="9488" max="9488" width="18.5703125" style="1" customWidth="1"/>
    <col min="9489" max="9728" width="9.140625" style="1"/>
    <col min="9729" max="9729" width="4.140625" style="1" customWidth="1"/>
    <col min="9730" max="9730" width="51.5703125" style="1" customWidth="1"/>
    <col min="9731" max="9731" width="15.140625" style="1" customWidth="1"/>
    <col min="9732" max="9732" width="6.7109375" style="1" customWidth="1"/>
    <col min="9733" max="9733" width="6.85546875" style="1" customWidth="1"/>
    <col min="9734" max="9734" width="9.7109375" style="1" customWidth="1"/>
    <col min="9735" max="9735" width="11" style="1" customWidth="1"/>
    <col min="9736" max="9736" width="7.140625" style="1" customWidth="1"/>
    <col min="9737" max="9737" width="9.85546875" style="1" bestFit="1" customWidth="1"/>
    <col min="9738" max="9738" width="12.42578125" style="1" customWidth="1"/>
    <col min="9739" max="9739" width="7.42578125" style="1" customWidth="1"/>
    <col min="9740" max="9740" width="9.5703125" style="1" customWidth="1"/>
    <col min="9741" max="9741" width="11" style="1" customWidth="1"/>
    <col min="9742" max="9742" width="22.42578125" style="1" customWidth="1"/>
    <col min="9743" max="9743" width="13.28515625" style="1" customWidth="1"/>
    <col min="9744" max="9744" width="18.5703125" style="1" customWidth="1"/>
    <col min="9745" max="9984" width="9.140625" style="1"/>
    <col min="9985" max="9985" width="4.140625" style="1" customWidth="1"/>
    <col min="9986" max="9986" width="51.5703125" style="1" customWidth="1"/>
    <col min="9987" max="9987" width="15.140625" style="1" customWidth="1"/>
    <col min="9988" max="9988" width="6.7109375" style="1" customWidth="1"/>
    <col min="9989" max="9989" width="6.85546875" style="1" customWidth="1"/>
    <col min="9990" max="9990" width="9.7109375" style="1" customWidth="1"/>
    <col min="9991" max="9991" width="11" style="1" customWidth="1"/>
    <col min="9992" max="9992" width="7.140625" style="1" customWidth="1"/>
    <col min="9993" max="9993" width="9.85546875" style="1" bestFit="1" customWidth="1"/>
    <col min="9994" max="9994" width="12.42578125" style="1" customWidth="1"/>
    <col min="9995" max="9995" width="7.42578125" style="1" customWidth="1"/>
    <col min="9996" max="9996" width="9.5703125" style="1" customWidth="1"/>
    <col min="9997" max="9997" width="11" style="1" customWidth="1"/>
    <col min="9998" max="9998" width="22.42578125" style="1" customWidth="1"/>
    <col min="9999" max="9999" width="13.28515625" style="1" customWidth="1"/>
    <col min="10000" max="10000" width="18.5703125" style="1" customWidth="1"/>
    <col min="10001" max="10240" width="9.140625" style="1"/>
    <col min="10241" max="10241" width="4.140625" style="1" customWidth="1"/>
    <col min="10242" max="10242" width="51.5703125" style="1" customWidth="1"/>
    <col min="10243" max="10243" width="15.140625" style="1" customWidth="1"/>
    <col min="10244" max="10244" width="6.7109375" style="1" customWidth="1"/>
    <col min="10245" max="10245" width="6.85546875" style="1" customWidth="1"/>
    <col min="10246" max="10246" width="9.7109375" style="1" customWidth="1"/>
    <col min="10247" max="10247" width="11" style="1" customWidth="1"/>
    <col min="10248" max="10248" width="7.140625" style="1" customWidth="1"/>
    <col min="10249" max="10249" width="9.85546875" style="1" bestFit="1" customWidth="1"/>
    <col min="10250" max="10250" width="12.42578125" style="1" customWidth="1"/>
    <col min="10251" max="10251" width="7.42578125" style="1" customWidth="1"/>
    <col min="10252" max="10252" width="9.5703125" style="1" customWidth="1"/>
    <col min="10253" max="10253" width="11" style="1" customWidth="1"/>
    <col min="10254" max="10254" width="22.42578125" style="1" customWidth="1"/>
    <col min="10255" max="10255" width="13.28515625" style="1" customWidth="1"/>
    <col min="10256" max="10256" width="18.5703125" style="1" customWidth="1"/>
    <col min="10257" max="10496" width="9.140625" style="1"/>
    <col min="10497" max="10497" width="4.140625" style="1" customWidth="1"/>
    <col min="10498" max="10498" width="51.5703125" style="1" customWidth="1"/>
    <col min="10499" max="10499" width="15.140625" style="1" customWidth="1"/>
    <col min="10500" max="10500" width="6.7109375" style="1" customWidth="1"/>
    <col min="10501" max="10501" width="6.85546875" style="1" customWidth="1"/>
    <col min="10502" max="10502" width="9.7109375" style="1" customWidth="1"/>
    <col min="10503" max="10503" width="11" style="1" customWidth="1"/>
    <col min="10504" max="10504" width="7.140625" style="1" customWidth="1"/>
    <col min="10505" max="10505" width="9.85546875" style="1" bestFit="1" customWidth="1"/>
    <col min="10506" max="10506" width="12.42578125" style="1" customWidth="1"/>
    <col min="10507" max="10507" width="7.42578125" style="1" customWidth="1"/>
    <col min="10508" max="10508" width="9.5703125" style="1" customWidth="1"/>
    <col min="10509" max="10509" width="11" style="1" customWidth="1"/>
    <col min="10510" max="10510" width="22.42578125" style="1" customWidth="1"/>
    <col min="10511" max="10511" width="13.28515625" style="1" customWidth="1"/>
    <col min="10512" max="10512" width="18.5703125" style="1" customWidth="1"/>
    <col min="10513" max="10752" width="9.140625" style="1"/>
    <col min="10753" max="10753" width="4.140625" style="1" customWidth="1"/>
    <col min="10754" max="10754" width="51.5703125" style="1" customWidth="1"/>
    <col min="10755" max="10755" width="15.140625" style="1" customWidth="1"/>
    <col min="10756" max="10756" width="6.7109375" style="1" customWidth="1"/>
    <col min="10757" max="10757" width="6.85546875" style="1" customWidth="1"/>
    <col min="10758" max="10758" width="9.7109375" style="1" customWidth="1"/>
    <col min="10759" max="10759" width="11" style="1" customWidth="1"/>
    <col min="10760" max="10760" width="7.140625" style="1" customWidth="1"/>
    <col min="10761" max="10761" width="9.85546875" style="1" bestFit="1" customWidth="1"/>
    <col min="10762" max="10762" width="12.42578125" style="1" customWidth="1"/>
    <col min="10763" max="10763" width="7.42578125" style="1" customWidth="1"/>
    <col min="10764" max="10764" width="9.5703125" style="1" customWidth="1"/>
    <col min="10765" max="10765" width="11" style="1" customWidth="1"/>
    <col min="10766" max="10766" width="22.42578125" style="1" customWidth="1"/>
    <col min="10767" max="10767" width="13.28515625" style="1" customWidth="1"/>
    <col min="10768" max="10768" width="18.5703125" style="1" customWidth="1"/>
    <col min="10769" max="11008" width="9.140625" style="1"/>
    <col min="11009" max="11009" width="4.140625" style="1" customWidth="1"/>
    <col min="11010" max="11010" width="51.5703125" style="1" customWidth="1"/>
    <col min="11011" max="11011" width="15.140625" style="1" customWidth="1"/>
    <col min="11012" max="11012" width="6.7109375" style="1" customWidth="1"/>
    <col min="11013" max="11013" width="6.85546875" style="1" customWidth="1"/>
    <col min="11014" max="11014" width="9.7109375" style="1" customWidth="1"/>
    <col min="11015" max="11015" width="11" style="1" customWidth="1"/>
    <col min="11016" max="11016" width="7.140625" style="1" customWidth="1"/>
    <col min="11017" max="11017" width="9.85546875" style="1" bestFit="1" customWidth="1"/>
    <col min="11018" max="11018" width="12.42578125" style="1" customWidth="1"/>
    <col min="11019" max="11019" width="7.42578125" style="1" customWidth="1"/>
    <col min="11020" max="11020" width="9.5703125" style="1" customWidth="1"/>
    <col min="11021" max="11021" width="11" style="1" customWidth="1"/>
    <col min="11022" max="11022" width="22.42578125" style="1" customWidth="1"/>
    <col min="11023" max="11023" width="13.28515625" style="1" customWidth="1"/>
    <col min="11024" max="11024" width="18.5703125" style="1" customWidth="1"/>
    <col min="11025" max="11264" width="9.140625" style="1"/>
    <col min="11265" max="11265" width="4.140625" style="1" customWidth="1"/>
    <col min="11266" max="11266" width="51.5703125" style="1" customWidth="1"/>
    <col min="11267" max="11267" width="15.140625" style="1" customWidth="1"/>
    <col min="11268" max="11268" width="6.7109375" style="1" customWidth="1"/>
    <col min="11269" max="11269" width="6.85546875" style="1" customWidth="1"/>
    <col min="11270" max="11270" width="9.7109375" style="1" customWidth="1"/>
    <col min="11271" max="11271" width="11" style="1" customWidth="1"/>
    <col min="11272" max="11272" width="7.140625" style="1" customWidth="1"/>
    <col min="11273" max="11273" width="9.85546875" style="1" bestFit="1" customWidth="1"/>
    <col min="11274" max="11274" width="12.42578125" style="1" customWidth="1"/>
    <col min="11275" max="11275" width="7.42578125" style="1" customWidth="1"/>
    <col min="11276" max="11276" width="9.5703125" style="1" customWidth="1"/>
    <col min="11277" max="11277" width="11" style="1" customWidth="1"/>
    <col min="11278" max="11278" width="22.42578125" style="1" customWidth="1"/>
    <col min="11279" max="11279" width="13.28515625" style="1" customWidth="1"/>
    <col min="11280" max="11280" width="18.5703125" style="1" customWidth="1"/>
    <col min="11281" max="11520" width="9.140625" style="1"/>
    <col min="11521" max="11521" width="4.140625" style="1" customWidth="1"/>
    <col min="11522" max="11522" width="51.5703125" style="1" customWidth="1"/>
    <col min="11523" max="11523" width="15.140625" style="1" customWidth="1"/>
    <col min="11524" max="11524" width="6.7109375" style="1" customWidth="1"/>
    <col min="11525" max="11525" width="6.85546875" style="1" customWidth="1"/>
    <col min="11526" max="11526" width="9.7109375" style="1" customWidth="1"/>
    <col min="11527" max="11527" width="11" style="1" customWidth="1"/>
    <col min="11528" max="11528" width="7.140625" style="1" customWidth="1"/>
    <col min="11529" max="11529" width="9.85546875" style="1" bestFit="1" customWidth="1"/>
    <col min="11530" max="11530" width="12.42578125" style="1" customWidth="1"/>
    <col min="11531" max="11531" width="7.42578125" style="1" customWidth="1"/>
    <col min="11532" max="11532" width="9.5703125" style="1" customWidth="1"/>
    <col min="11533" max="11533" width="11" style="1" customWidth="1"/>
    <col min="11534" max="11534" width="22.42578125" style="1" customWidth="1"/>
    <col min="11535" max="11535" width="13.28515625" style="1" customWidth="1"/>
    <col min="11536" max="11536" width="18.5703125" style="1" customWidth="1"/>
    <col min="11537" max="11776" width="9.140625" style="1"/>
    <col min="11777" max="11777" width="4.140625" style="1" customWidth="1"/>
    <col min="11778" max="11778" width="51.5703125" style="1" customWidth="1"/>
    <col min="11779" max="11779" width="15.140625" style="1" customWidth="1"/>
    <col min="11780" max="11780" width="6.7109375" style="1" customWidth="1"/>
    <col min="11781" max="11781" width="6.85546875" style="1" customWidth="1"/>
    <col min="11782" max="11782" width="9.7109375" style="1" customWidth="1"/>
    <col min="11783" max="11783" width="11" style="1" customWidth="1"/>
    <col min="11784" max="11784" width="7.140625" style="1" customWidth="1"/>
    <col min="11785" max="11785" width="9.85546875" style="1" bestFit="1" customWidth="1"/>
    <col min="11786" max="11786" width="12.42578125" style="1" customWidth="1"/>
    <col min="11787" max="11787" width="7.42578125" style="1" customWidth="1"/>
    <col min="11788" max="11788" width="9.5703125" style="1" customWidth="1"/>
    <col min="11789" max="11789" width="11" style="1" customWidth="1"/>
    <col min="11790" max="11790" width="22.42578125" style="1" customWidth="1"/>
    <col min="11791" max="11791" width="13.28515625" style="1" customWidth="1"/>
    <col min="11792" max="11792" width="18.5703125" style="1" customWidth="1"/>
    <col min="11793" max="12032" width="9.140625" style="1"/>
    <col min="12033" max="12033" width="4.140625" style="1" customWidth="1"/>
    <col min="12034" max="12034" width="51.5703125" style="1" customWidth="1"/>
    <col min="12035" max="12035" width="15.140625" style="1" customWidth="1"/>
    <col min="12036" max="12036" width="6.7109375" style="1" customWidth="1"/>
    <col min="12037" max="12037" width="6.85546875" style="1" customWidth="1"/>
    <col min="12038" max="12038" width="9.7109375" style="1" customWidth="1"/>
    <col min="12039" max="12039" width="11" style="1" customWidth="1"/>
    <col min="12040" max="12040" width="7.140625" style="1" customWidth="1"/>
    <col min="12041" max="12041" width="9.85546875" style="1" bestFit="1" customWidth="1"/>
    <col min="12042" max="12042" width="12.42578125" style="1" customWidth="1"/>
    <col min="12043" max="12043" width="7.42578125" style="1" customWidth="1"/>
    <col min="12044" max="12044" width="9.5703125" style="1" customWidth="1"/>
    <col min="12045" max="12045" width="11" style="1" customWidth="1"/>
    <col min="12046" max="12046" width="22.42578125" style="1" customWidth="1"/>
    <col min="12047" max="12047" width="13.28515625" style="1" customWidth="1"/>
    <col min="12048" max="12048" width="18.5703125" style="1" customWidth="1"/>
    <col min="12049" max="12288" width="9.140625" style="1"/>
    <col min="12289" max="12289" width="4.140625" style="1" customWidth="1"/>
    <col min="12290" max="12290" width="51.5703125" style="1" customWidth="1"/>
    <col min="12291" max="12291" width="15.140625" style="1" customWidth="1"/>
    <col min="12292" max="12292" width="6.7109375" style="1" customWidth="1"/>
    <col min="12293" max="12293" width="6.85546875" style="1" customWidth="1"/>
    <col min="12294" max="12294" width="9.7109375" style="1" customWidth="1"/>
    <col min="12295" max="12295" width="11" style="1" customWidth="1"/>
    <col min="12296" max="12296" width="7.140625" style="1" customWidth="1"/>
    <col min="12297" max="12297" width="9.85546875" style="1" bestFit="1" customWidth="1"/>
    <col min="12298" max="12298" width="12.42578125" style="1" customWidth="1"/>
    <col min="12299" max="12299" width="7.42578125" style="1" customWidth="1"/>
    <col min="12300" max="12300" width="9.5703125" style="1" customWidth="1"/>
    <col min="12301" max="12301" width="11" style="1" customWidth="1"/>
    <col min="12302" max="12302" width="22.42578125" style="1" customWidth="1"/>
    <col min="12303" max="12303" width="13.28515625" style="1" customWidth="1"/>
    <col min="12304" max="12304" width="18.5703125" style="1" customWidth="1"/>
    <col min="12305" max="12544" width="9.140625" style="1"/>
    <col min="12545" max="12545" width="4.140625" style="1" customWidth="1"/>
    <col min="12546" max="12546" width="51.5703125" style="1" customWidth="1"/>
    <col min="12547" max="12547" width="15.140625" style="1" customWidth="1"/>
    <col min="12548" max="12548" width="6.7109375" style="1" customWidth="1"/>
    <col min="12549" max="12549" width="6.85546875" style="1" customWidth="1"/>
    <col min="12550" max="12550" width="9.7109375" style="1" customWidth="1"/>
    <col min="12551" max="12551" width="11" style="1" customWidth="1"/>
    <col min="12552" max="12552" width="7.140625" style="1" customWidth="1"/>
    <col min="12553" max="12553" width="9.85546875" style="1" bestFit="1" customWidth="1"/>
    <col min="12554" max="12554" width="12.42578125" style="1" customWidth="1"/>
    <col min="12555" max="12555" width="7.42578125" style="1" customWidth="1"/>
    <col min="12556" max="12556" width="9.5703125" style="1" customWidth="1"/>
    <col min="12557" max="12557" width="11" style="1" customWidth="1"/>
    <col min="12558" max="12558" width="22.42578125" style="1" customWidth="1"/>
    <col min="12559" max="12559" width="13.28515625" style="1" customWidth="1"/>
    <col min="12560" max="12560" width="18.5703125" style="1" customWidth="1"/>
    <col min="12561" max="12800" width="9.140625" style="1"/>
    <col min="12801" max="12801" width="4.140625" style="1" customWidth="1"/>
    <col min="12802" max="12802" width="51.5703125" style="1" customWidth="1"/>
    <col min="12803" max="12803" width="15.140625" style="1" customWidth="1"/>
    <col min="12804" max="12804" width="6.7109375" style="1" customWidth="1"/>
    <col min="12805" max="12805" width="6.85546875" style="1" customWidth="1"/>
    <col min="12806" max="12806" width="9.7109375" style="1" customWidth="1"/>
    <col min="12807" max="12807" width="11" style="1" customWidth="1"/>
    <col min="12808" max="12808" width="7.140625" style="1" customWidth="1"/>
    <col min="12809" max="12809" width="9.85546875" style="1" bestFit="1" customWidth="1"/>
    <col min="12810" max="12810" width="12.42578125" style="1" customWidth="1"/>
    <col min="12811" max="12811" width="7.42578125" style="1" customWidth="1"/>
    <col min="12812" max="12812" width="9.5703125" style="1" customWidth="1"/>
    <col min="12813" max="12813" width="11" style="1" customWidth="1"/>
    <col min="12814" max="12814" width="22.42578125" style="1" customWidth="1"/>
    <col min="12815" max="12815" width="13.28515625" style="1" customWidth="1"/>
    <col min="12816" max="12816" width="18.5703125" style="1" customWidth="1"/>
    <col min="12817" max="13056" width="9.140625" style="1"/>
    <col min="13057" max="13057" width="4.140625" style="1" customWidth="1"/>
    <col min="13058" max="13058" width="51.5703125" style="1" customWidth="1"/>
    <col min="13059" max="13059" width="15.140625" style="1" customWidth="1"/>
    <col min="13060" max="13060" width="6.7109375" style="1" customWidth="1"/>
    <col min="13061" max="13061" width="6.85546875" style="1" customWidth="1"/>
    <col min="13062" max="13062" width="9.7109375" style="1" customWidth="1"/>
    <col min="13063" max="13063" width="11" style="1" customWidth="1"/>
    <col min="13064" max="13064" width="7.140625" style="1" customWidth="1"/>
    <col min="13065" max="13065" width="9.85546875" style="1" bestFit="1" customWidth="1"/>
    <col min="13066" max="13066" width="12.42578125" style="1" customWidth="1"/>
    <col min="13067" max="13067" width="7.42578125" style="1" customWidth="1"/>
    <col min="13068" max="13068" width="9.5703125" style="1" customWidth="1"/>
    <col min="13069" max="13069" width="11" style="1" customWidth="1"/>
    <col min="13070" max="13070" width="22.42578125" style="1" customWidth="1"/>
    <col min="13071" max="13071" width="13.28515625" style="1" customWidth="1"/>
    <col min="13072" max="13072" width="18.5703125" style="1" customWidth="1"/>
    <col min="13073" max="13312" width="9.140625" style="1"/>
    <col min="13313" max="13313" width="4.140625" style="1" customWidth="1"/>
    <col min="13314" max="13314" width="51.5703125" style="1" customWidth="1"/>
    <col min="13315" max="13315" width="15.140625" style="1" customWidth="1"/>
    <col min="13316" max="13316" width="6.7109375" style="1" customWidth="1"/>
    <col min="13317" max="13317" width="6.85546875" style="1" customWidth="1"/>
    <col min="13318" max="13318" width="9.7109375" style="1" customWidth="1"/>
    <col min="13319" max="13319" width="11" style="1" customWidth="1"/>
    <col min="13320" max="13320" width="7.140625" style="1" customWidth="1"/>
    <col min="13321" max="13321" width="9.85546875" style="1" bestFit="1" customWidth="1"/>
    <col min="13322" max="13322" width="12.42578125" style="1" customWidth="1"/>
    <col min="13323" max="13323" width="7.42578125" style="1" customWidth="1"/>
    <col min="13324" max="13324" width="9.5703125" style="1" customWidth="1"/>
    <col min="13325" max="13325" width="11" style="1" customWidth="1"/>
    <col min="13326" max="13326" width="22.42578125" style="1" customWidth="1"/>
    <col min="13327" max="13327" width="13.28515625" style="1" customWidth="1"/>
    <col min="13328" max="13328" width="18.5703125" style="1" customWidth="1"/>
    <col min="13329" max="13568" width="9.140625" style="1"/>
    <col min="13569" max="13569" width="4.140625" style="1" customWidth="1"/>
    <col min="13570" max="13570" width="51.5703125" style="1" customWidth="1"/>
    <col min="13571" max="13571" width="15.140625" style="1" customWidth="1"/>
    <col min="13572" max="13572" width="6.7109375" style="1" customWidth="1"/>
    <col min="13573" max="13573" width="6.85546875" style="1" customWidth="1"/>
    <col min="13574" max="13574" width="9.7109375" style="1" customWidth="1"/>
    <col min="13575" max="13575" width="11" style="1" customWidth="1"/>
    <col min="13576" max="13576" width="7.140625" style="1" customWidth="1"/>
    <col min="13577" max="13577" width="9.85546875" style="1" bestFit="1" customWidth="1"/>
    <col min="13578" max="13578" width="12.42578125" style="1" customWidth="1"/>
    <col min="13579" max="13579" width="7.42578125" style="1" customWidth="1"/>
    <col min="13580" max="13580" width="9.5703125" style="1" customWidth="1"/>
    <col min="13581" max="13581" width="11" style="1" customWidth="1"/>
    <col min="13582" max="13582" width="22.42578125" style="1" customWidth="1"/>
    <col min="13583" max="13583" width="13.28515625" style="1" customWidth="1"/>
    <col min="13584" max="13584" width="18.5703125" style="1" customWidth="1"/>
    <col min="13585" max="13824" width="9.140625" style="1"/>
    <col min="13825" max="13825" width="4.140625" style="1" customWidth="1"/>
    <col min="13826" max="13826" width="51.5703125" style="1" customWidth="1"/>
    <col min="13827" max="13827" width="15.140625" style="1" customWidth="1"/>
    <col min="13828" max="13828" width="6.7109375" style="1" customWidth="1"/>
    <col min="13829" max="13829" width="6.85546875" style="1" customWidth="1"/>
    <col min="13830" max="13830" width="9.7109375" style="1" customWidth="1"/>
    <col min="13831" max="13831" width="11" style="1" customWidth="1"/>
    <col min="13832" max="13832" width="7.140625" style="1" customWidth="1"/>
    <col min="13833" max="13833" width="9.85546875" style="1" bestFit="1" customWidth="1"/>
    <col min="13834" max="13834" width="12.42578125" style="1" customWidth="1"/>
    <col min="13835" max="13835" width="7.42578125" style="1" customWidth="1"/>
    <col min="13836" max="13836" width="9.5703125" style="1" customWidth="1"/>
    <col min="13837" max="13837" width="11" style="1" customWidth="1"/>
    <col min="13838" max="13838" width="22.42578125" style="1" customWidth="1"/>
    <col min="13839" max="13839" width="13.28515625" style="1" customWidth="1"/>
    <col min="13840" max="13840" width="18.5703125" style="1" customWidth="1"/>
    <col min="13841" max="14080" width="9.140625" style="1"/>
    <col min="14081" max="14081" width="4.140625" style="1" customWidth="1"/>
    <col min="14082" max="14082" width="51.5703125" style="1" customWidth="1"/>
    <col min="14083" max="14083" width="15.140625" style="1" customWidth="1"/>
    <col min="14084" max="14084" width="6.7109375" style="1" customWidth="1"/>
    <col min="14085" max="14085" width="6.85546875" style="1" customWidth="1"/>
    <col min="14086" max="14086" width="9.7109375" style="1" customWidth="1"/>
    <col min="14087" max="14087" width="11" style="1" customWidth="1"/>
    <col min="14088" max="14088" width="7.140625" style="1" customWidth="1"/>
    <col min="14089" max="14089" width="9.85546875" style="1" bestFit="1" customWidth="1"/>
    <col min="14090" max="14090" width="12.42578125" style="1" customWidth="1"/>
    <col min="14091" max="14091" width="7.42578125" style="1" customWidth="1"/>
    <col min="14092" max="14092" width="9.5703125" style="1" customWidth="1"/>
    <col min="14093" max="14093" width="11" style="1" customWidth="1"/>
    <col min="14094" max="14094" width="22.42578125" style="1" customWidth="1"/>
    <col min="14095" max="14095" width="13.28515625" style="1" customWidth="1"/>
    <col min="14096" max="14096" width="18.5703125" style="1" customWidth="1"/>
    <col min="14097" max="14336" width="9.140625" style="1"/>
    <col min="14337" max="14337" width="4.140625" style="1" customWidth="1"/>
    <col min="14338" max="14338" width="51.5703125" style="1" customWidth="1"/>
    <col min="14339" max="14339" width="15.140625" style="1" customWidth="1"/>
    <col min="14340" max="14340" width="6.7109375" style="1" customWidth="1"/>
    <col min="14341" max="14341" width="6.85546875" style="1" customWidth="1"/>
    <col min="14342" max="14342" width="9.7109375" style="1" customWidth="1"/>
    <col min="14343" max="14343" width="11" style="1" customWidth="1"/>
    <col min="14344" max="14344" width="7.140625" style="1" customWidth="1"/>
    <col min="14345" max="14345" width="9.85546875" style="1" bestFit="1" customWidth="1"/>
    <col min="14346" max="14346" width="12.42578125" style="1" customWidth="1"/>
    <col min="14347" max="14347" width="7.42578125" style="1" customWidth="1"/>
    <col min="14348" max="14348" width="9.5703125" style="1" customWidth="1"/>
    <col min="14349" max="14349" width="11" style="1" customWidth="1"/>
    <col min="14350" max="14350" width="22.42578125" style="1" customWidth="1"/>
    <col min="14351" max="14351" width="13.28515625" style="1" customWidth="1"/>
    <col min="14352" max="14352" width="18.5703125" style="1" customWidth="1"/>
    <col min="14353" max="14592" width="9.140625" style="1"/>
    <col min="14593" max="14593" width="4.140625" style="1" customWidth="1"/>
    <col min="14594" max="14594" width="51.5703125" style="1" customWidth="1"/>
    <col min="14595" max="14595" width="15.140625" style="1" customWidth="1"/>
    <col min="14596" max="14596" width="6.7109375" style="1" customWidth="1"/>
    <col min="14597" max="14597" width="6.85546875" style="1" customWidth="1"/>
    <col min="14598" max="14598" width="9.7109375" style="1" customWidth="1"/>
    <col min="14599" max="14599" width="11" style="1" customWidth="1"/>
    <col min="14600" max="14600" width="7.140625" style="1" customWidth="1"/>
    <col min="14601" max="14601" width="9.85546875" style="1" bestFit="1" customWidth="1"/>
    <col min="14602" max="14602" width="12.42578125" style="1" customWidth="1"/>
    <col min="14603" max="14603" width="7.42578125" style="1" customWidth="1"/>
    <col min="14604" max="14604" width="9.5703125" style="1" customWidth="1"/>
    <col min="14605" max="14605" width="11" style="1" customWidth="1"/>
    <col min="14606" max="14606" width="22.42578125" style="1" customWidth="1"/>
    <col min="14607" max="14607" width="13.28515625" style="1" customWidth="1"/>
    <col min="14608" max="14608" width="18.5703125" style="1" customWidth="1"/>
    <col min="14609" max="14848" width="9.140625" style="1"/>
    <col min="14849" max="14849" width="4.140625" style="1" customWidth="1"/>
    <col min="14850" max="14850" width="51.5703125" style="1" customWidth="1"/>
    <col min="14851" max="14851" width="15.140625" style="1" customWidth="1"/>
    <col min="14852" max="14852" width="6.7109375" style="1" customWidth="1"/>
    <col min="14853" max="14853" width="6.85546875" style="1" customWidth="1"/>
    <col min="14854" max="14854" width="9.7109375" style="1" customWidth="1"/>
    <col min="14855" max="14855" width="11" style="1" customWidth="1"/>
    <col min="14856" max="14856" width="7.140625" style="1" customWidth="1"/>
    <col min="14857" max="14857" width="9.85546875" style="1" bestFit="1" customWidth="1"/>
    <col min="14858" max="14858" width="12.42578125" style="1" customWidth="1"/>
    <col min="14859" max="14859" width="7.42578125" style="1" customWidth="1"/>
    <col min="14860" max="14860" width="9.5703125" style="1" customWidth="1"/>
    <col min="14861" max="14861" width="11" style="1" customWidth="1"/>
    <col min="14862" max="14862" width="22.42578125" style="1" customWidth="1"/>
    <col min="14863" max="14863" width="13.28515625" style="1" customWidth="1"/>
    <col min="14864" max="14864" width="18.5703125" style="1" customWidth="1"/>
    <col min="14865" max="15104" width="9.140625" style="1"/>
    <col min="15105" max="15105" width="4.140625" style="1" customWidth="1"/>
    <col min="15106" max="15106" width="51.5703125" style="1" customWidth="1"/>
    <col min="15107" max="15107" width="15.140625" style="1" customWidth="1"/>
    <col min="15108" max="15108" width="6.7109375" style="1" customWidth="1"/>
    <col min="15109" max="15109" width="6.85546875" style="1" customWidth="1"/>
    <col min="15110" max="15110" width="9.7109375" style="1" customWidth="1"/>
    <col min="15111" max="15111" width="11" style="1" customWidth="1"/>
    <col min="15112" max="15112" width="7.140625" style="1" customWidth="1"/>
    <col min="15113" max="15113" width="9.85546875" style="1" bestFit="1" customWidth="1"/>
    <col min="15114" max="15114" width="12.42578125" style="1" customWidth="1"/>
    <col min="15115" max="15115" width="7.42578125" style="1" customWidth="1"/>
    <col min="15116" max="15116" width="9.5703125" style="1" customWidth="1"/>
    <col min="15117" max="15117" width="11" style="1" customWidth="1"/>
    <col min="15118" max="15118" width="22.42578125" style="1" customWidth="1"/>
    <col min="15119" max="15119" width="13.28515625" style="1" customWidth="1"/>
    <col min="15120" max="15120" width="18.5703125" style="1" customWidth="1"/>
    <col min="15121" max="15360" width="9.140625" style="1"/>
    <col min="15361" max="15361" width="4.140625" style="1" customWidth="1"/>
    <col min="15362" max="15362" width="51.5703125" style="1" customWidth="1"/>
    <col min="15363" max="15363" width="15.140625" style="1" customWidth="1"/>
    <col min="15364" max="15364" width="6.7109375" style="1" customWidth="1"/>
    <col min="15365" max="15365" width="6.85546875" style="1" customWidth="1"/>
    <col min="15366" max="15366" width="9.7109375" style="1" customWidth="1"/>
    <col min="15367" max="15367" width="11" style="1" customWidth="1"/>
    <col min="15368" max="15368" width="7.140625" style="1" customWidth="1"/>
    <col min="15369" max="15369" width="9.85546875" style="1" bestFit="1" customWidth="1"/>
    <col min="15370" max="15370" width="12.42578125" style="1" customWidth="1"/>
    <col min="15371" max="15371" width="7.42578125" style="1" customWidth="1"/>
    <col min="15372" max="15372" width="9.5703125" style="1" customWidth="1"/>
    <col min="15373" max="15373" width="11" style="1" customWidth="1"/>
    <col min="15374" max="15374" width="22.42578125" style="1" customWidth="1"/>
    <col min="15375" max="15375" width="13.28515625" style="1" customWidth="1"/>
    <col min="15376" max="15376" width="18.5703125" style="1" customWidth="1"/>
    <col min="15377" max="15616" width="9.140625" style="1"/>
    <col min="15617" max="15617" width="4.140625" style="1" customWidth="1"/>
    <col min="15618" max="15618" width="51.5703125" style="1" customWidth="1"/>
    <col min="15619" max="15619" width="15.140625" style="1" customWidth="1"/>
    <col min="15620" max="15620" width="6.7109375" style="1" customWidth="1"/>
    <col min="15621" max="15621" width="6.85546875" style="1" customWidth="1"/>
    <col min="15622" max="15622" width="9.7109375" style="1" customWidth="1"/>
    <col min="15623" max="15623" width="11" style="1" customWidth="1"/>
    <col min="15624" max="15624" width="7.140625" style="1" customWidth="1"/>
    <col min="15625" max="15625" width="9.85546875" style="1" bestFit="1" customWidth="1"/>
    <col min="15626" max="15626" width="12.42578125" style="1" customWidth="1"/>
    <col min="15627" max="15627" width="7.42578125" style="1" customWidth="1"/>
    <col min="15628" max="15628" width="9.5703125" style="1" customWidth="1"/>
    <col min="15629" max="15629" width="11" style="1" customWidth="1"/>
    <col min="15630" max="15630" width="22.42578125" style="1" customWidth="1"/>
    <col min="15631" max="15631" width="13.28515625" style="1" customWidth="1"/>
    <col min="15632" max="15632" width="18.5703125" style="1" customWidth="1"/>
    <col min="15633" max="15872" width="9.140625" style="1"/>
    <col min="15873" max="15873" width="4.140625" style="1" customWidth="1"/>
    <col min="15874" max="15874" width="51.5703125" style="1" customWidth="1"/>
    <col min="15875" max="15875" width="15.140625" style="1" customWidth="1"/>
    <col min="15876" max="15876" width="6.7109375" style="1" customWidth="1"/>
    <col min="15877" max="15877" width="6.85546875" style="1" customWidth="1"/>
    <col min="15878" max="15878" width="9.7109375" style="1" customWidth="1"/>
    <col min="15879" max="15879" width="11" style="1" customWidth="1"/>
    <col min="15880" max="15880" width="7.140625" style="1" customWidth="1"/>
    <col min="15881" max="15881" width="9.85546875" style="1" bestFit="1" customWidth="1"/>
    <col min="15882" max="15882" width="12.42578125" style="1" customWidth="1"/>
    <col min="15883" max="15883" width="7.42578125" style="1" customWidth="1"/>
    <col min="15884" max="15884" width="9.5703125" style="1" customWidth="1"/>
    <col min="15885" max="15885" width="11" style="1" customWidth="1"/>
    <col min="15886" max="15886" width="22.42578125" style="1" customWidth="1"/>
    <col min="15887" max="15887" width="13.28515625" style="1" customWidth="1"/>
    <col min="15888" max="15888" width="18.5703125" style="1" customWidth="1"/>
    <col min="15889" max="16128" width="9.140625" style="1"/>
    <col min="16129" max="16129" width="4.140625" style="1" customWidth="1"/>
    <col min="16130" max="16130" width="51.5703125" style="1" customWidth="1"/>
    <col min="16131" max="16131" width="15.140625" style="1" customWidth="1"/>
    <col min="16132" max="16132" width="6.7109375" style="1" customWidth="1"/>
    <col min="16133" max="16133" width="6.85546875" style="1" customWidth="1"/>
    <col min="16134" max="16134" width="9.7109375" style="1" customWidth="1"/>
    <col min="16135" max="16135" width="11" style="1" customWidth="1"/>
    <col min="16136" max="16136" width="7.140625" style="1" customWidth="1"/>
    <col min="16137" max="16137" width="9.85546875" style="1" bestFit="1" customWidth="1"/>
    <col min="16138" max="16138" width="12.42578125" style="1" customWidth="1"/>
    <col min="16139" max="16139" width="7.42578125" style="1" customWidth="1"/>
    <col min="16140" max="16140" width="9.5703125" style="1" customWidth="1"/>
    <col min="16141" max="16141" width="11" style="1" customWidth="1"/>
    <col min="16142" max="16142" width="22.42578125" style="1" customWidth="1"/>
    <col min="16143" max="16143" width="13.28515625" style="1" customWidth="1"/>
    <col min="16144" max="16144" width="18.5703125" style="1" customWidth="1"/>
    <col min="16145" max="16384" width="9.140625" style="1"/>
  </cols>
  <sheetData>
    <row r="1" spans="1:16" ht="21.75" customHeight="1" x14ac:dyDescent="0.25">
      <c r="B1" s="92"/>
      <c r="C1" s="389" t="s">
        <v>1184</v>
      </c>
      <c r="D1" s="389"/>
      <c r="E1" s="389"/>
      <c r="F1" s="389"/>
      <c r="G1" s="60"/>
      <c r="H1" s="92"/>
      <c r="I1" s="92"/>
      <c r="J1" s="92"/>
    </row>
    <row r="2" spans="1:16" ht="18" customHeight="1" x14ac:dyDescent="0.2">
      <c r="K2" s="459" t="s">
        <v>1363</v>
      </c>
      <c r="L2" s="459"/>
    </row>
    <row r="3" spans="1:16" ht="33" customHeight="1" x14ac:dyDescent="0.2">
      <c r="B3" s="398" t="s">
        <v>1185</v>
      </c>
      <c r="C3" s="398"/>
      <c r="D3" s="398"/>
      <c r="E3" s="398"/>
      <c r="F3" s="398"/>
      <c r="G3" s="398"/>
      <c r="H3" s="398"/>
      <c r="I3" s="398"/>
      <c r="J3" s="93"/>
      <c r="K3" s="94"/>
      <c r="L3" s="94"/>
      <c r="M3" s="94"/>
    </row>
    <row r="4" spans="1:16" ht="14.25" customHeight="1" x14ac:dyDescent="0.2">
      <c r="A4" s="95"/>
      <c r="B4" s="96"/>
      <c r="C4" s="97"/>
      <c r="D4" s="96"/>
      <c r="E4" s="96"/>
      <c r="F4" s="96"/>
      <c r="G4" s="96"/>
      <c r="H4" s="96"/>
    </row>
    <row r="5" spans="1:16" s="98" customFormat="1" ht="34.5" customHeight="1" x14ac:dyDescent="0.2">
      <c r="A5" s="396" t="s">
        <v>1186</v>
      </c>
      <c r="B5" s="396" t="s">
        <v>1131</v>
      </c>
      <c r="C5" s="394" t="s">
        <v>1132</v>
      </c>
      <c r="D5" s="396" t="s">
        <v>4</v>
      </c>
      <c r="E5" s="396" t="s">
        <v>1187</v>
      </c>
      <c r="F5" s="396"/>
      <c r="G5" s="396"/>
      <c r="H5" s="396" t="s">
        <v>1188</v>
      </c>
      <c r="I5" s="396"/>
      <c r="J5" s="396"/>
      <c r="K5" s="399" t="s">
        <v>1189</v>
      </c>
      <c r="L5" s="400"/>
      <c r="M5" s="401"/>
    </row>
    <row r="6" spans="1:16" ht="22.5" customHeight="1" x14ac:dyDescent="0.2">
      <c r="A6" s="396"/>
      <c r="B6" s="396"/>
      <c r="C6" s="395"/>
      <c r="D6" s="396"/>
      <c r="E6" s="99" t="s">
        <v>1134</v>
      </c>
      <c r="F6" s="99" t="s">
        <v>1190</v>
      </c>
      <c r="G6" s="64" t="s">
        <v>1137</v>
      </c>
      <c r="H6" s="99" t="s">
        <v>1134</v>
      </c>
      <c r="I6" s="99" t="s">
        <v>1190</v>
      </c>
      <c r="J6" s="64" t="s">
        <v>1137</v>
      </c>
      <c r="K6" s="100" t="s">
        <v>1134</v>
      </c>
      <c r="L6" s="100" t="s">
        <v>1190</v>
      </c>
      <c r="M6" s="100" t="s">
        <v>1137</v>
      </c>
    </row>
    <row r="7" spans="1:16" ht="15.75" x14ac:dyDescent="0.2">
      <c r="A7" s="101">
        <v>1</v>
      </c>
      <c r="B7" s="99">
        <v>2</v>
      </c>
      <c r="C7" s="99">
        <v>3</v>
      </c>
      <c r="D7" s="99">
        <v>4</v>
      </c>
      <c r="E7" s="102">
        <v>5</v>
      </c>
      <c r="F7" s="102">
        <v>6</v>
      </c>
      <c r="G7" s="102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</row>
    <row r="8" spans="1:16" ht="20.25" customHeight="1" x14ac:dyDescent="0.2">
      <c r="A8" s="428">
        <v>1</v>
      </c>
      <c r="B8" s="347" t="s">
        <v>1191</v>
      </c>
      <c r="C8" s="338">
        <v>7130800033</v>
      </c>
      <c r="D8" s="348" t="s">
        <v>120</v>
      </c>
      <c r="E8" s="429">
        <v>2</v>
      </c>
      <c r="F8" s="430">
        <f>VLOOKUP(C8,'SOR RATE'!A189:D189,4,0)</f>
        <v>4451.53</v>
      </c>
      <c r="G8" s="430">
        <f>E8*F8</f>
        <v>8903.06</v>
      </c>
      <c r="H8" s="242"/>
      <c r="I8" s="242"/>
      <c r="J8" s="242"/>
      <c r="K8" s="256"/>
      <c r="L8" s="256"/>
      <c r="M8" s="256"/>
      <c r="N8" s="5"/>
    </row>
    <row r="9" spans="1:16" ht="36" customHeight="1" x14ac:dyDescent="0.2">
      <c r="A9" s="431"/>
      <c r="B9" s="347" t="s">
        <v>1192</v>
      </c>
      <c r="C9" s="346">
        <v>7130601958</v>
      </c>
      <c r="D9" s="348" t="s">
        <v>271</v>
      </c>
      <c r="E9" s="242"/>
      <c r="F9" s="340"/>
      <c r="G9" s="340"/>
      <c r="H9" s="242">
        <v>964.6</v>
      </c>
      <c r="I9" s="432">
        <f>VLOOKUP(C9,'SOR RATE'!A:D,4,0)/1000</f>
        <v>62.813760000000002</v>
      </c>
      <c r="J9" s="340">
        <f>I9*H9</f>
        <v>60590.152896000007</v>
      </c>
      <c r="K9" s="256"/>
      <c r="L9" s="256"/>
      <c r="M9" s="256"/>
      <c r="N9" s="5"/>
    </row>
    <row r="10" spans="1:16" ht="19.5" customHeight="1" x14ac:dyDescent="0.2">
      <c r="A10" s="433"/>
      <c r="B10" s="347" t="s">
        <v>1193</v>
      </c>
      <c r="C10" s="338">
        <v>7130800002</v>
      </c>
      <c r="D10" s="348" t="s">
        <v>120</v>
      </c>
      <c r="E10" s="242"/>
      <c r="F10" s="430"/>
      <c r="G10" s="340"/>
      <c r="H10" s="242"/>
      <c r="I10" s="432"/>
      <c r="J10" s="340"/>
      <c r="K10" s="434">
        <v>2</v>
      </c>
      <c r="L10" s="340">
        <f>VLOOKUP(C10,'SOR RATE'!A:D,4,0)</f>
        <v>7656.89</v>
      </c>
      <c r="M10" s="340">
        <f>K10*L10</f>
        <v>15313.78</v>
      </c>
      <c r="N10" s="5"/>
      <c r="O10" s="79"/>
      <c r="P10" s="79"/>
    </row>
    <row r="11" spans="1:16" ht="18.75" customHeight="1" x14ac:dyDescent="0.2">
      <c r="A11" s="429">
        <v>2</v>
      </c>
      <c r="B11" s="435" t="s">
        <v>1194</v>
      </c>
      <c r="C11" s="338">
        <v>7130810608</v>
      </c>
      <c r="D11" s="429" t="s">
        <v>73</v>
      </c>
      <c r="E11" s="242">
        <v>1</v>
      </c>
      <c r="F11" s="430">
        <f>VLOOKUP(C11,'SOR RATE'!A:D,4,0)</f>
        <v>6686.35</v>
      </c>
      <c r="G11" s="340">
        <f>F11*E11</f>
        <v>6686.35</v>
      </c>
      <c r="H11" s="242">
        <v>1</v>
      </c>
      <c r="I11" s="432">
        <f>VLOOKUP(C11,'SOR RATE'!A:D,4,0)</f>
        <v>6686.35</v>
      </c>
      <c r="J11" s="340">
        <f>I11*H11</f>
        <v>6686.35</v>
      </c>
      <c r="K11" s="434">
        <v>1</v>
      </c>
      <c r="L11" s="340">
        <f>VLOOKUP(C11,'SOR RATE'!A:D,4,0)</f>
        <v>6686.35</v>
      </c>
      <c r="M11" s="340">
        <f>K11*L11</f>
        <v>6686.35</v>
      </c>
      <c r="N11" s="5"/>
    </row>
    <row r="12" spans="1:16" ht="20.25" customHeight="1" x14ac:dyDescent="0.2">
      <c r="A12" s="242">
        <v>3</v>
      </c>
      <c r="B12" s="244" t="s">
        <v>1146</v>
      </c>
      <c r="C12" s="338">
        <v>7130820013</v>
      </c>
      <c r="D12" s="242" t="s">
        <v>120</v>
      </c>
      <c r="E12" s="242">
        <v>18</v>
      </c>
      <c r="F12" s="430">
        <f>VLOOKUP(C12,'SOR RATE'!A:D,4,0)</f>
        <v>204.36</v>
      </c>
      <c r="G12" s="340">
        <f>F12*E12</f>
        <v>3678.4800000000005</v>
      </c>
      <c r="H12" s="242">
        <v>18</v>
      </c>
      <c r="I12" s="432">
        <f>VLOOKUP(C12,'SOR RATE'!A:D,4,0)</f>
        <v>204.36</v>
      </c>
      <c r="J12" s="340">
        <f>I12*H12</f>
        <v>3678.4800000000005</v>
      </c>
      <c r="K12" s="434">
        <v>18</v>
      </c>
      <c r="L12" s="340">
        <f>VLOOKUP(C12,'SOR RATE'!A:D,4,0)</f>
        <v>204.36</v>
      </c>
      <c r="M12" s="340">
        <f>K12*L12</f>
        <v>3678.4800000000005</v>
      </c>
      <c r="N12" s="103"/>
      <c r="O12" s="104"/>
      <c r="P12" s="90"/>
    </row>
    <row r="13" spans="1:16" ht="20.25" customHeight="1" x14ac:dyDescent="0.2">
      <c r="A13" s="242">
        <v>4</v>
      </c>
      <c r="B13" s="244" t="s">
        <v>1145</v>
      </c>
      <c r="C13" s="346">
        <v>7130820248</v>
      </c>
      <c r="D13" s="242" t="s">
        <v>120</v>
      </c>
      <c r="E13" s="242">
        <v>6</v>
      </c>
      <c r="F13" s="430">
        <f>VLOOKUP(C13,'SOR RATE'!A:D,4,0)</f>
        <v>304.86</v>
      </c>
      <c r="G13" s="340">
        <f>F13*E13</f>
        <v>1829.16</v>
      </c>
      <c r="H13" s="242">
        <v>6</v>
      </c>
      <c r="I13" s="432">
        <f>VLOOKUP(C13,'SOR RATE'!A:D,4,0)</f>
        <v>304.86</v>
      </c>
      <c r="J13" s="340">
        <f>I13*H13</f>
        <v>1829.16</v>
      </c>
      <c r="K13" s="434">
        <v>6</v>
      </c>
      <c r="L13" s="340">
        <f>VLOOKUP(C13,'SOR RATE'!A:D,4,0)</f>
        <v>304.86</v>
      </c>
      <c r="M13" s="340">
        <f>K13*L13</f>
        <v>1829.16</v>
      </c>
      <c r="N13" s="5"/>
    </row>
    <row r="14" spans="1:16" ht="15.75" customHeight="1" x14ac:dyDescent="0.2">
      <c r="A14" s="436">
        <v>5</v>
      </c>
      <c r="B14" s="350" t="s">
        <v>1148</v>
      </c>
      <c r="C14" s="351">
        <v>7130820009</v>
      </c>
      <c r="D14" s="437" t="s">
        <v>120</v>
      </c>
      <c r="E14" s="437">
        <v>3</v>
      </c>
      <c r="F14" s="430">
        <f>VLOOKUP(C14,'SOR RATE'!A:D,4,0)</f>
        <v>333.95</v>
      </c>
      <c r="G14" s="438">
        <f>F14*E14</f>
        <v>1001.8499999999999</v>
      </c>
      <c r="H14" s="437">
        <v>3</v>
      </c>
      <c r="I14" s="432">
        <f>VLOOKUP(C14,'SOR RATE'!A:D,4,0)</f>
        <v>333.95</v>
      </c>
      <c r="J14" s="438">
        <f>I14*H14</f>
        <v>1001.8499999999999</v>
      </c>
      <c r="K14" s="439">
        <v>3</v>
      </c>
      <c r="L14" s="340">
        <f>VLOOKUP(C14,'SOR RATE'!A:D,4,0)</f>
        <v>333.95</v>
      </c>
      <c r="M14" s="438">
        <f>K14*L14</f>
        <v>1001.8499999999999</v>
      </c>
      <c r="N14" s="5"/>
      <c r="O14" s="66"/>
      <c r="P14" s="66"/>
    </row>
    <row r="15" spans="1:16" ht="33" customHeight="1" x14ac:dyDescent="0.2">
      <c r="A15" s="428">
        <v>6</v>
      </c>
      <c r="B15" s="244" t="s">
        <v>1195</v>
      </c>
      <c r="C15" s="338"/>
      <c r="D15" s="440" t="s">
        <v>120</v>
      </c>
      <c r="E15" s="242">
        <v>1</v>
      </c>
      <c r="F15" s="430">
        <f>G16+G18</f>
        <v>4703.3540000000003</v>
      </c>
      <c r="G15" s="340"/>
      <c r="H15" s="242">
        <v>1</v>
      </c>
      <c r="I15" s="340">
        <f>J17+J18</f>
        <v>4880.0339999999997</v>
      </c>
      <c r="J15" s="340"/>
      <c r="K15" s="434"/>
      <c r="L15" s="340">
        <f>M16+M18</f>
        <v>4703.3540000000003</v>
      </c>
      <c r="M15" s="340"/>
      <c r="N15" s="5"/>
    </row>
    <row r="16" spans="1:16" ht="16.5" customHeight="1" x14ac:dyDescent="0.2">
      <c r="A16" s="431"/>
      <c r="B16" s="347" t="s">
        <v>1196</v>
      </c>
      <c r="C16" s="338">
        <v>7130810193</v>
      </c>
      <c r="D16" s="348" t="s">
        <v>351</v>
      </c>
      <c r="E16" s="242">
        <v>4</v>
      </c>
      <c r="F16" s="430">
        <f>VLOOKUP(C16,'SOR RATE'!A:D,4,0)</f>
        <v>403.7</v>
      </c>
      <c r="G16" s="340">
        <f>F16*E16</f>
        <v>1614.8</v>
      </c>
      <c r="H16" s="242"/>
      <c r="I16" s="242"/>
      <c r="J16" s="242"/>
      <c r="K16" s="434">
        <v>4</v>
      </c>
      <c r="L16" s="340">
        <f>VLOOKUP(C16,'SOR RATE'!A:D,4,0)</f>
        <v>403.7</v>
      </c>
      <c r="M16" s="340">
        <f>K16*L16</f>
        <v>1614.8</v>
      </c>
      <c r="N16" s="5"/>
    </row>
    <row r="17" spans="1:18" ht="16.5" customHeight="1" x14ac:dyDescent="0.2">
      <c r="A17" s="431"/>
      <c r="B17" s="347" t="s">
        <v>1197</v>
      </c>
      <c r="C17" s="338">
        <v>7130810692</v>
      </c>
      <c r="D17" s="348" t="s">
        <v>351</v>
      </c>
      <c r="E17" s="440"/>
      <c r="F17" s="340"/>
      <c r="G17" s="340"/>
      <c r="H17" s="242">
        <v>4</v>
      </c>
      <c r="I17" s="432">
        <f>VLOOKUP(C17,'SOR RATE'!A:D,4,0)</f>
        <v>447.87</v>
      </c>
      <c r="J17" s="340">
        <f>I17*H17</f>
        <v>1791.48</v>
      </c>
      <c r="K17" s="340"/>
      <c r="L17" s="340"/>
      <c r="M17" s="340"/>
      <c r="N17" s="5"/>
    </row>
    <row r="18" spans="1:18" ht="18" customHeight="1" x14ac:dyDescent="0.2">
      <c r="A18" s="433"/>
      <c r="B18" s="244" t="s">
        <v>1198</v>
      </c>
      <c r="C18" s="338">
        <v>7130600032</v>
      </c>
      <c r="D18" s="440" t="s">
        <v>271</v>
      </c>
      <c r="E18" s="440">
        <v>60</v>
      </c>
      <c r="F18" s="430">
        <f>VLOOKUP(C18,'SOR RATE'!A:D,4,0)/1000</f>
        <v>51.475900000000003</v>
      </c>
      <c r="G18" s="340">
        <f>F18*E18</f>
        <v>3088.5540000000001</v>
      </c>
      <c r="H18" s="242">
        <v>60</v>
      </c>
      <c r="I18" s="432">
        <f>VLOOKUP(C18,'SOR RATE'!A:D,4,0)/1000</f>
        <v>51.475900000000003</v>
      </c>
      <c r="J18" s="340">
        <f>I18*H18</f>
        <v>3088.5540000000001</v>
      </c>
      <c r="K18" s="434">
        <v>60</v>
      </c>
      <c r="L18" s="340">
        <f>VLOOKUP(C18,'SOR RATE'!A:D,4,0)/1000</f>
        <v>51.475900000000003</v>
      </c>
      <c r="M18" s="340">
        <f>K18*L18</f>
        <v>3088.5540000000001</v>
      </c>
      <c r="N18" s="5"/>
    </row>
    <row r="19" spans="1:18" ht="16.5" customHeight="1" x14ac:dyDescent="0.2">
      <c r="A19" s="428">
        <v>7</v>
      </c>
      <c r="B19" s="347" t="s">
        <v>1199</v>
      </c>
      <c r="C19" s="338">
        <v>7130860033</v>
      </c>
      <c r="D19" s="348" t="s">
        <v>120</v>
      </c>
      <c r="E19" s="434">
        <v>6</v>
      </c>
      <c r="F19" s="430">
        <f>VLOOKUP(C19,'SOR RATE'!A:D,4,0)</f>
        <v>986.29</v>
      </c>
      <c r="G19" s="340">
        <f>F19*E19</f>
        <v>5917.74</v>
      </c>
      <c r="H19" s="242">
        <v>6</v>
      </c>
      <c r="I19" s="432">
        <f>VLOOKUP(C19,'SOR RATE'!A:D,4,0)</f>
        <v>986.29</v>
      </c>
      <c r="J19" s="340">
        <f>I19*H19</f>
        <v>5917.74</v>
      </c>
      <c r="K19" s="434">
        <v>6</v>
      </c>
      <c r="L19" s="340">
        <f>VLOOKUP(C19,'SOR RATE'!A:D,4,0)</f>
        <v>986.29</v>
      </c>
      <c r="M19" s="340">
        <f>K19*L19</f>
        <v>5917.74</v>
      </c>
      <c r="N19" s="5"/>
    </row>
    <row r="20" spans="1:18" ht="15.75" customHeight="1" x14ac:dyDescent="0.2">
      <c r="A20" s="431"/>
      <c r="B20" s="347" t="s">
        <v>1200</v>
      </c>
      <c r="C20" s="338">
        <v>7130810193</v>
      </c>
      <c r="D20" s="348" t="s">
        <v>351</v>
      </c>
      <c r="E20" s="434">
        <v>6</v>
      </c>
      <c r="F20" s="430">
        <f>VLOOKUP(C20,'SOR RATE'!A:D,4,0)</f>
        <v>403.7</v>
      </c>
      <c r="G20" s="340">
        <f>F20*E20</f>
        <v>2422.1999999999998</v>
      </c>
      <c r="H20" s="242"/>
      <c r="I20" s="340"/>
      <c r="J20" s="340"/>
      <c r="K20" s="434">
        <v>6</v>
      </c>
      <c r="L20" s="340">
        <f>VLOOKUP(C20,'SOR RATE'!A:D,4,0)</f>
        <v>403.7</v>
      </c>
      <c r="M20" s="340">
        <f>K20*L20</f>
        <v>2422.1999999999998</v>
      </c>
      <c r="N20" s="5"/>
    </row>
    <row r="21" spans="1:18" ht="18" customHeight="1" x14ac:dyDescent="0.2">
      <c r="A21" s="431"/>
      <c r="B21" s="347" t="s">
        <v>1201</v>
      </c>
      <c r="C21" s="338">
        <v>7130810692</v>
      </c>
      <c r="D21" s="348" t="s">
        <v>351</v>
      </c>
      <c r="E21" s="434"/>
      <c r="F21" s="340"/>
      <c r="G21" s="340"/>
      <c r="H21" s="242">
        <v>6</v>
      </c>
      <c r="I21" s="432">
        <f>VLOOKUP(C21,'SOR RATE'!A:D,4,0)</f>
        <v>447.87</v>
      </c>
      <c r="J21" s="340">
        <f>I21*H21</f>
        <v>2687.2200000000003</v>
      </c>
      <c r="K21" s="340"/>
      <c r="L21" s="340"/>
      <c r="M21" s="340"/>
      <c r="N21" s="5"/>
    </row>
    <row r="22" spans="1:18" ht="18" customHeight="1" x14ac:dyDescent="0.2">
      <c r="A22" s="433"/>
      <c r="B22" s="347" t="s">
        <v>1202</v>
      </c>
      <c r="C22" s="338">
        <v>7130860076</v>
      </c>
      <c r="D22" s="348" t="s">
        <v>271</v>
      </c>
      <c r="E22" s="434">
        <v>51</v>
      </c>
      <c r="F22" s="430">
        <f>VLOOKUP(C22,'SOR RATE'!A:D,4,0)/1000</f>
        <v>90.680610000000001</v>
      </c>
      <c r="G22" s="340">
        <f>F22*E22</f>
        <v>4624.7111100000002</v>
      </c>
      <c r="H22" s="242">
        <v>51</v>
      </c>
      <c r="I22" s="432">
        <f>VLOOKUP(C22,'SOR RATE'!A:D,4,0)/1000</f>
        <v>90.680610000000001</v>
      </c>
      <c r="J22" s="340">
        <f>I22*H22</f>
        <v>4624.7111100000002</v>
      </c>
      <c r="K22" s="434">
        <v>51</v>
      </c>
      <c r="L22" s="340">
        <f>VLOOKUP(C22,'SOR RATE'!A:D,4,0)/1000</f>
        <v>90.680610000000001</v>
      </c>
      <c r="M22" s="340">
        <f>K22*L22</f>
        <v>4624.7111100000002</v>
      </c>
      <c r="N22" s="5"/>
    </row>
    <row r="23" spans="1:18" ht="18" customHeight="1" x14ac:dyDescent="0.2">
      <c r="A23" s="441">
        <v>8</v>
      </c>
      <c r="B23" s="347" t="s">
        <v>393</v>
      </c>
      <c r="C23" s="338">
        <v>7130810624</v>
      </c>
      <c r="D23" s="348" t="s">
        <v>197</v>
      </c>
      <c r="E23" s="434">
        <v>6</v>
      </c>
      <c r="F23" s="430">
        <f>VLOOKUP(C23,'SOR RATE'!A:D,4,0)</f>
        <v>118.53</v>
      </c>
      <c r="G23" s="340">
        <f>F23*E23</f>
        <v>711.18000000000006</v>
      </c>
      <c r="H23" s="242">
        <v>6</v>
      </c>
      <c r="I23" s="432">
        <f>VLOOKUP(C23,'SOR RATE'!A:D,4,0)</f>
        <v>118.53</v>
      </c>
      <c r="J23" s="340">
        <f>I23*H23</f>
        <v>711.18000000000006</v>
      </c>
      <c r="K23" s="434">
        <v>6</v>
      </c>
      <c r="L23" s="340">
        <f>VLOOKUP(C23,'SOR RATE'!A:D,4,0)</f>
        <v>118.53</v>
      </c>
      <c r="M23" s="340">
        <f>K23*L23</f>
        <v>711.18000000000006</v>
      </c>
      <c r="N23" s="5"/>
    </row>
    <row r="24" spans="1:18" ht="83.25" customHeight="1" x14ac:dyDescent="0.2">
      <c r="A24" s="242">
        <v>9</v>
      </c>
      <c r="B24" s="347" t="s">
        <v>1203</v>
      </c>
      <c r="C24" s="338">
        <v>7130200202</v>
      </c>
      <c r="D24" s="348" t="s">
        <v>9</v>
      </c>
      <c r="E24" s="343">
        <f>(2*0.05)+(6*0.3)</f>
        <v>1.9</v>
      </c>
      <c r="F24" s="430">
        <f>VLOOKUP(C24,'SOR RATE'!A:D,4,0)</f>
        <v>2970</v>
      </c>
      <c r="G24" s="340">
        <f>E24*F24</f>
        <v>5643</v>
      </c>
      <c r="H24" s="343">
        <f>(2*0.65)+(6*0.3)</f>
        <v>3.0999999999999996</v>
      </c>
      <c r="I24" s="432">
        <f>VLOOKUP(C24,'SOR RATE'!A:D,4,0)</f>
        <v>2970</v>
      </c>
      <c r="J24" s="340">
        <f>H24*I24</f>
        <v>9206.9999999999982</v>
      </c>
      <c r="K24" s="343">
        <f>(2*0.55)+(6*0.3)</f>
        <v>2.9</v>
      </c>
      <c r="L24" s="340">
        <f>VLOOKUP(C24,'SOR RATE'!A:D,4,0)</f>
        <v>2970</v>
      </c>
      <c r="M24" s="340">
        <f t="shared" ref="M24:M29" si="0">K24*L24</f>
        <v>8613</v>
      </c>
      <c r="N24" s="217" t="s">
        <v>10</v>
      </c>
    </row>
    <row r="25" spans="1:18" ht="19.5" customHeight="1" x14ac:dyDescent="0.2">
      <c r="A25" s="442">
        <v>10</v>
      </c>
      <c r="B25" s="347" t="s">
        <v>1157</v>
      </c>
      <c r="C25" s="338">
        <v>7130870013</v>
      </c>
      <c r="D25" s="348" t="s">
        <v>20</v>
      </c>
      <c r="E25" s="434">
        <v>2</v>
      </c>
      <c r="F25" s="430">
        <f>VLOOKUP(C25,'SOR RATE'!A:D,4,0)</f>
        <v>149.30000000000001</v>
      </c>
      <c r="G25" s="340">
        <f>F25*E25</f>
        <v>298.60000000000002</v>
      </c>
      <c r="H25" s="429">
        <v>2</v>
      </c>
      <c r="I25" s="432">
        <f>VLOOKUP(C25,'SOR RATE'!A:D,4,0)</f>
        <v>149.30000000000001</v>
      </c>
      <c r="J25" s="340">
        <f>I25*H25</f>
        <v>298.60000000000002</v>
      </c>
      <c r="K25" s="434">
        <v>2</v>
      </c>
      <c r="L25" s="340">
        <f>VLOOKUP(C25,'SOR RATE'!A:D,4,0)</f>
        <v>149.30000000000001</v>
      </c>
      <c r="M25" s="340">
        <f t="shared" si="0"/>
        <v>298.60000000000002</v>
      </c>
      <c r="N25" s="5"/>
    </row>
    <row r="26" spans="1:18" ht="16.5" customHeight="1" x14ac:dyDescent="0.2">
      <c r="A26" s="244">
        <v>11</v>
      </c>
      <c r="B26" s="347" t="s">
        <v>1204</v>
      </c>
      <c r="C26" s="338">
        <v>7130211158</v>
      </c>
      <c r="D26" s="348" t="s">
        <v>25</v>
      </c>
      <c r="E26" s="343">
        <v>0.5</v>
      </c>
      <c r="F26" s="430">
        <f>VLOOKUP(C26,'SOR RATE'!A:D,4,0)</f>
        <v>181.98</v>
      </c>
      <c r="G26" s="340">
        <f>F26*E26</f>
        <v>90.99</v>
      </c>
      <c r="H26" s="242">
        <v>2</v>
      </c>
      <c r="I26" s="432">
        <f>VLOOKUP(C26,'SOR RATE'!A:D,4,0)</f>
        <v>181.98</v>
      </c>
      <c r="J26" s="340">
        <f>I26*H26</f>
        <v>363.96</v>
      </c>
      <c r="K26" s="343">
        <v>0.5</v>
      </c>
      <c r="L26" s="340">
        <f>VLOOKUP(C26,'SOR RATE'!A:D,4,0)</f>
        <v>181.98</v>
      </c>
      <c r="M26" s="340">
        <f t="shared" si="0"/>
        <v>90.99</v>
      </c>
      <c r="N26" s="5"/>
    </row>
    <row r="27" spans="1:18" ht="18.75" customHeight="1" x14ac:dyDescent="0.2">
      <c r="A27" s="244">
        <v>12</v>
      </c>
      <c r="B27" s="347" t="s">
        <v>1205</v>
      </c>
      <c r="C27" s="338">
        <v>7130210809</v>
      </c>
      <c r="D27" s="348" t="s">
        <v>25</v>
      </c>
      <c r="E27" s="343">
        <v>0.5</v>
      </c>
      <c r="F27" s="430">
        <f>VLOOKUP(C27,'SOR RATE'!A:D,4,0)</f>
        <v>406.6</v>
      </c>
      <c r="G27" s="340">
        <f>F27*E27</f>
        <v>203.3</v>
      </c>
      <c r="H27" s="242">
        <v>2</v>
      </c>
      <c r="I27" s="432">
        <f>VLOOKUP(C27,'SOR RATE'!A:D,4,0)</f>
        <v>406.6</v>
      </c>
      <c r="J27" s="340">
        <f>I27*H27</f>
        <v>813.2</v>
      </c>
      <c r="K27" s="343">
        <v>0.5</v>
      </c>
      <c r="L27" s="340">
        <f>VLOOKUP(C27,'SOR RATE'!A:D,4,0)</f>
        <v>406.6</v>
      </c>
      <c r="M27" s="340">
        <f t="shared" si="0"/>
        <v>203.3</v>
      </c>
      <c r="N27" s="5"/>
    </row>
    <row r="28" spans="1:18" ht="21" customHeight="1" x14ac:dyDescent="0.2">
      <c r="A28" s="244">
        <v>13</v>
      </c>
      <c r="B28" s="347" t="s">
        <v>1160</v>
      </c>
      <c r="C28" s="338">
        <v>7130610206</v>
      </c>
      <c r="D28" s="348" t="s">
        <v>271</v>
      </c>
      <c r="E28" s="434">
        <v>4</v>
      </c>
      <c r="F28" s="430">
        <f>VLOOKUP(C28,'SOR RATE'!A:D,4,0)/1000</f>
        <v>106.03427000000001</v>
      </c>
      <c r="G28" s="340">
        <f>F28*E28</f>
        <v>424.13708000000003</v>
      </c>
      <c r="H28" s="242">
        <v>4</v>
      </c>
      <c r="I28" s="432">
        <f>VLOOKUP(C28,'SOR RATE'!A:D,4,0)/1000</f>
        <v>106.03427000000001</v>
      </c>
      <c r="J28" s="340">
        <f>I28*H28</f>
        <v>424.13708000000003</v>
      </c>
      <c r="K28" s="434">
        <v>4</v>
      </c>
      <c r="L28" s="340">
        <f>VLOOKUP(C28,'SOR RATE'!A:D,4,0)/1000</f>
        <v>106.03427000000001</v>
      </c>
      <c r="M28" s="340">
        <f t="shared" si="0"/>
        <v>424.13708000000003</v>
      </c>
      <c r="N28" s="80"/>
      <c r="O28" s="105"/>
      <c r="P28" s="77"/>
      <c r="Q28" s="77"/>
      <c r="R28" s="77"/>
    </row>
    <row r="29" spans="1:18" ht="16.5" customHeight="1" x14ac:dyDescent="0.2">
      <c r="A29" s="443">
        <v>14</v>
      </c>
      <c r="B29" s="347" t="s">
        <v>1206</v>
      </c>
      <c r="C29" s="338">
        <v>7130880041</v>
      </c>
      <c r="D29" s="348" t="s">
        <v>120</v>
      </c>
      <c r="E29" s="434">
        <v>1</v>
      </c>
      <c r="F29" s="430">
        <f>VLOOKUP(C29,'SOR RATE'!A:D,4,0)</f>
        <v>123.66</v>
      </c>
      <c r="G29" s="340">
        <f>F29*E29</f>
        <v>123.66</v>
      </c>
      <c r="H29" s="242">
        <v>1</v>
      </c>
      <c r="I29" s="432">
        <f>VLOOKUP(C29,'SOR RATE'!A:D,4,0)</f>
        <v>123.66</v>
      </c>
      <c r="J29" s="340">
        <f>I29*H29</f>
        <v>123.66</v>
      </c>
      <c r="K29" s="434">
        <v>1</v>
      </c>
      <c r="L29" s="340">
        <f>VLOOKUP(C29,'SOR RATE'!A:D,4,0)</f>
        <v>123.66</v>
      </c>
      <c r="M29" s="340">
        <f t="shared" si="0"/>
        <v>123.66</v>
      </c>
      <c r="N29" s="5"/>
    </row>
    <row r="30" spans="1:18" ht="16.5" customHeight="1" x14ac:dyDescent="0.2">
      <c r="A30" s="428">
        <v>15</v>
      </c>
      <c r="B30" s="347" t="s">
        <v>1207</v>
      </c>
      <c r="C30" s="338"/>
      <c r="D30" s="348" t="s">
        <v>271</v>
      </c>
      <c r="E30" s="434">
        <f>SUM(E31:E35)</f>
        <v>7</v>
      </c>
      <c r="F30" s="340"/>
      <c r="G30" s="340"/>
      <c r="H30" s="434">
        <f>SUM(H31:H35)</f>
        <v>7</v>
      </c>
      <c r="I30" s="340"/>
      <c r="J30" s="340"/>
      <c r="K30" s="434">
        <f>SUM(K31:K35)</f>
        <v>7</v>
      </c>
      <c r="L30" s="340"/>
      <c r="M30" s="340"/>
      <c r="N30" s="5"/>
    </row>
    <row r="31" spans="1:18" ht="16.5" customHeight="1" x14ac:dyDescent="0.2">
      <c r="A31" s="431"/>
      <c r="B31" s="347" t="s">
        <v>272</v>
      </c>
      <c r="C31" s="338">
        <v>7130620609</v>
      </c>
      <c r="D31" s="348" t="s">
        <v>271</v>
      </c>
      <c r="E31" s="343">
        <v>0.5</v>
      </c>
      <c r="F31" s="430">
        <f>VLOOKUP(C31,'SOR RATE'!A:D,4,0)</f>
        <v>81.75</v>
      </c>
      <c r="G31" s="340">
        <f>F31*E31</f>
        <v>40.875</v>
      </c>
      <c r="H31" s="440">
        <v>0.5</v>
      </c>
      <c r="I31" s="432">
        <f>VLOOKUP(C31,'SOR RATE'!A:D,4,0)</f>
        <v>81.75</v>
      </c>
      <c r="J31" s="340">
        <f>I31*H31</f>
        <v>40.875</v>
      </c>
      <c r="K31" s="343">
        <v>0.5</v>
      </c>
      <c r="L31" s="340">
        <f>VLOOKUP(C31,'SOR RATE'!A:D,4,0)</f>
        <v>81.75</v>
      </c>
      <c r="M31" s="340">
        <f>K31*L31</f>
        <v>40.875</v>
      </c>
      <c r="N31" s="5"/>
    </row>
    <row r="32" spans="1:18" ht="16.5" customHeight="1" x14ac:dyDescent="0.2">
      <c r="A32" s="431"/>
      <c r="B32" s="347" t="s">
        <v>274</v>
      </c>
      <c r="C32" s="338">
        <v>7130620614</v>
      </c>
      <c r="D32" s="348" t="s">
        <v>271</v>
      </c>
      <c r="E32" s="343">
        <v>0.5</v>
      </c>
      <c r="F32" s="430">
        <f>VLOOKUP(C32,'SOR RATE'!A:D,4,0)</f>
        <v>80.39</v>
      </c>
      <c r="G32" s="340">
        <f>F32*E32</f>
        <v>40.195</v>
      </c>
      <c r="H32" s="440">
        <v>0.5</v>
      </c>
      <c r="I32" s="432">
        <f>VLOOKUP(C32,'SOR RATE'!A:D,4,0)</f>
        <v>80.39</v>
      </c>
      <c r="J32" s="340">
        <f>I32*H32</f>
        <v>40.195</v>
      </c>
      <c r="K32" s="343">
        <v>0.5</v>
      </c>
      <c r="L32" s="340">
        <f>VLOOKUP(C32,'SOR RATE'!A:D,4,0)</f>
        <v>80.39</v>
      </c>
      <c r="M32" s="340">
        <f>K32*L32</f>
        <v>40.195</v>
      </c>
      <c r="N32" s="5"/>
    </row>
    <row r="33" spans="1:16" ht="16.5" customHeight="1" x14ac:dyDescent="0.2">
      <c r="A33" s="431"/>
      <c r="B33" s="347" t="s">
        <v>284</v>
      </c>
      <c r="C33" s="338">
        <v>7130620619</v>
      </c>
      <c r="D33" s="348" t="s">
        <v>271</v>
      </c>
      <c r="E33" s="340"/>
      <c r="F33" s="430">
        <f>VLOOKUP(C33,'SOR RATE'!A:D,4,0)</f>
        <v>80.39</v>
      </c>
      <c r="G33" s="340"/>
      <c r="H33" s="440">
        <v>2.5</v>
      </c>
      <c r="I33" s="432">
        <f>VLOOKUP(C33,'SOR RATE'!A:D,4,0)</f>
        <v>80.39</v>
      </c>
      <c r="J33" s="340">
        <f>I33*H33</f>
        <v>200.97499999999999</v>
      </c>
      <c r="K33" s="340"/>
      <c r="L33" s="340">
        <f>VLOOKUP(C33,'SOR RATE'!A:D,4,0)</f>
        <v>80.39</v>
      </c>
      <c r="M33" s="340"/>
      <c r="N33" s="5"/>
    </row>
    <row r="34" spans="1:16" ht="16.5" customHeight="1" x14ac:dyDescent="0.2">
      <c r="A34" s="431"/>
      <c r="B34" s="347" t="s">
        <v>288</v>
      </c>
      <c r="C34" s="338">
        <v>7130620625</v>
      </c>
      <c r="D34" s="348" t="s">
        <v>271</v>
      </c>
      <c r="E34" s="434">
        <v>2</v>
      </c>
      <c r="F34" s="430">
        <f>VLOOKUP(C34,'SOR RATE'!A:D,4,0)</f>
        <v>79.02</v>
      </c>
      <c r="G34" s="340">
        <f>F34*E34</f>
        <v>158.04</v>
      </c>
      <c r="H34" s="440"/>
      <c r="I34" s="340"/>
      <c r="J34" s="340"/>
      <c r="K34" s="434">
        <v>2</v>
      </c>
      <c r="L34" s="340">
        <f>VLOOKUP(C34,'SOR RATE'!A:D,4,0)</f>
        <v>79.02</v>
      </c>
      <c r="M34" s="340">
        <f>K34*L34</f>
        <v>158.04</v>
      </c>
      <c r="N34" s="5"/>
    </row>
    <row r="35" spans="1:16" ht="16.5" customHeight="1" x14ac:dyDescent="0.2">
      <c r="A35" s="433"/>
      <c r="B35" s="347" t="s">
        <v>292</v>
      </c>
      <c r="C35" s="338">
        <v>7130620631</v>
      </c>
      <c r="D35" s="348" t="s">
        <v>271</v>
      </c>
      <c r="E35" s="434">
        <v>4</v>
      </c>
      <c r="F35" s="430">
        <f>VLOOKUP(C35,'SOR RATE'!A:D,4,0)</f>
        <v>79.02</v>
      </c>
      <c r="G35" s="340">
        <f>F35*E35</f>
        <v>316.08</v>
      </c>
      <c r="H35" s="440">
        <v>3.5</v>
      </c>
      <c r="I35" s="432">
        <f>VLOOKUP(C35,'SOR RATE'!A:D,4,0)</f>
        <v>79.02</v>
      </c>
      <c r="J35" s="340">
        <f>I35*H35</f>
        <v>276.57</v>
      </c>
      <c r="K35" s="434">
        <v>4</v>
      </c>
      <c r="L35" s="340">
        <f>VLOOKUP(C35,'SOR RATE'!A:D,4,0)</f>
        <v>79.02</v>
      </c>
      <c r="M35" s="340">
        <f>K35*L35</f>
        <v>316.08</v>
      </c>
      <c r="N35" s="5"/>
    </row>
    <row r="36" spans="1:16" ht="23.25" customHeight="1" x14ac:dyDescent="0.2">
      <c r="A36" s="245">
        <v>16</v>
      </c>
      <c r="B36" s="363" t="s">
        <v>1164</v>
      </c>
      <c r="C36" s="444"/>
      <c r="D36" s="445"/>
      <c r="E36" s="245"/>
      <c r="F36" s="446"/>
      <c r="G36" s="446">
        <f>SUM(G8:G35)</f>
        <v>47816.962189999998</v>
      </c>
      <c r="H36" s="447"/>
      <c r="I36" s="448"/>
      <c r="J36" s="100">
        <f>SUM(J8:J35)</f>
        <v>104396.05008600005</v>
      </c>
      <c r="K36" s="100"/>
      <c r="L36" s="100"/>
      <c r="M36" s="100">
        <f>SUM(M8:M35)</f>
        <v>57197.68219</v>
      </c>
      <c r="N36" s="5"/>
    </row>
    <row r="37" spans="1:16" ht="34.5" customHeight="1" x14ac:dyDescent="0.2">
      <c r="A37" s="245">
        <v>17</v>
      </c>
      <c r="B37" s="363" t="s">
        <v>1165</v>
      </c>
      <c r="C37" s="449"/>
      <c r="D37" s="450"/>
      <c r="E37" s="243"/>
      <c r="F37" s="446"/>
      <c r="G37" s="446">
        <f>G36/1.18</f>
        <v>40522.849313559323</v>
      </c>
      <c r="H37" s="447"/>
      <c r="I37" s="448"/>
      <c r="J37" s="100">
        <f>J36/1.18</f>
        <v>88471.228886440716</v>
      </c>
      <c r="K37" s="100"/>
      <c r="L37" s="100"/>
      <c r="M37" s="100">
        <f>M36/1.18</f>
        <v>48472.612025423732</v>
      </c>
      <c r="N37" s="66"/>
    </row>
    <row r="38" spans="1:16" ht="23.25" customHeight="1" x14ac:dyDescent="0.2">
      <c r="A38" s="242">
        <v>18</v>
      </c>
      <c r="B38" s="347" t="s">
        <v>1166</v>
      </c>
      <c r="C38" s="451"/>
      <c r="D38" s="363"/>
      <c r="E38" s="363"/>
      <c r="F38" s="338">
        <v>7.4999999999999997E-2</v>
      </c>
      <c r="G38" s="340">
        <f>G36*F38</f>
        <v>3586.2721642499996</v>
      </c>
      <c r="H38" s="340"/>
      <c r="I38" s="340"/>
      <c r="J38" s="340">
        <f>J36*F38</f>
        <v>7829.7037564500033</v>
      </c>
      <c r="K38" s="340"/>
      <c r="L38" s="452">
        <v>7.4999999999999997E-2</v>
      </c>
      <c r="M38" s="340">
        <f>M36*L38</f>
        <v>4289.8261642500001</v>
      </c>
      <c r="N38" s="73"/>
    </row>
    <row r="39" spans="1:16" ht="22.5" customHeight="1" x14ac:dyDescent="0.2">
      <c r="A39" s="440">
        <v>19</v>
      </c>
      <c r="B39" s="372" t="s">
        <v>1208</v>
      </c>
      <c r="C39" s="453"/>
      <c r="D39" s="348" t="s">
        <v>9</v>
      </c>
      <c r="E39" s="343">
        <v>1.9</v>
      </c>
      <c r="F39" s="373">
        <f>609.17479416*1.055*1.035</f>
        <v>665.17318711315795</v>
      </c>
      <c r="G39" s="340">
        <f>F39*E39</f>
        <v>1263.8290555149999</v>
      </c>
      <c r="H39" s="242">
        <v>3.1</v>
      </c>
      <c r="I39" s="373">
        <f>609.17479416*1.055*1.035</f>
        <v>665.17318711315795</v>
      </c>
      <c r="J39" s="340">
        <f>I39*H39</f>
        <v>2062.0368800507899</v>
      </c>
      <c r="K39" s="343">
        <v>2.9</v>
      </c>
      <c r="L39" s="373">
        <f>609.17479416*1.055*1.035</f>
        <v>665.17318711315795</v>
      </c>
      <c r="M39" s="340">
        <f>K39*L39</f>
        <v>1929.002242628158</v>
      </c>
      <c r="N39" s="106"/>
    </row>
    <row r="40" spans="1:16" ht="37.5" customHeight="1" x14ac:dyDescent="0.2">
      <c r="A40" s="440">
        <v>20</v>
      </c>
      <c r="B40" s="347" t="s">
        <v>1169</v>
      </c>
      <c r="C40" s="454"/>
      <c r="D40" s="348" t="s">
        <v>120</v>
      </c>
      <c r="E40" s="455">
        <v>2</v>
      </c>
      <c r="F40" s="340">
        <f>389.148122267965*1.055*1.035</f>
        <v>424.92056340744762</v>
      </c>
      <c r="G40" s="340">
        <f>F40*E40</f>
        <v>849.84112681489523</v>
      </c>
      <c r="H40" s="440"/>
      <c r="I40" s="456"/>
      <c r="J40" s="456"/>
      <c r="K40" s="340"/>
      <c r="L40" s="340"/>
      <c r="M40" s="456"/>
      <c r="N40" s="75"/>
      <c r="O40" s="76"/>
    </row>
    <row r="41" spans="1:16" ht="21" customHeight="1" x14ac:dyDescent="0.2">
      <c r="A41" s="440">
        <v>21</v>
      </c>
      <c r="B41" s="457" t="s">
        <v>1209</v>
      </c>
      <c r="C41" s="454"/>
      <c r="D41" s="457"/>
      <c r="E41" s="440"/>
      <c r="F41" s="456"/>
      <c r="G41" s="456">
        <v>9346.0499999999993</v>
      </c>
      <c r="H41" s="440"/>
      <c r="I41" s="456"/>
      <c r="J41" s="456">
        <v>9967.0499999999993</v>
      </c>
      <c r="K41" s="256"/>
      <c r="L41" s="256"/>
      <c r="M41" s="456">
        <v>9780.75</v>
      </c>
      <c r="N41" s="5"/>
    </row>
    <row r="42" spans="1:16" ht="24.75" customHeight="1" x14ac:dyDescent="0.2">
      <c r="A42" s="440">
        <v>22</v>
      </c>
      <c r="B42" s="457" t="s">
        <v>1210</v>
      </c>
      <c r="C42" s="454"/>
      <c r="D42" s="457"/>
      <c r="E42" s="440"/>
      <c r="F42" s="456"/>
      <c r="G42" s="373">
        <f>G37*0.04</f>
        <v>1620.9139725423729</v>
      </c>
      <c r="H42" s="440"/>
      <c r="I42" s="456"/>
      <c r="J42" s="373">
        <f>J37*0.04</f>
        <v>3538.8491554576285</v>
      </c>
      <c r="K42" s="256"/>
      <c r="L42" s="256"/>
      <c r="M42" s="373">
        <f>M37*0.04</f>
        <v>1938.9044810169494</v>
      </c>
      <c r="N42" s="85"/>
      <c r="P42" s="84"/>
    </row>
    <row r="43" spans="1:16" ht="50.25" customHeight="1" x14ac:dyDescent="0.2">
      <c r="A43" s="440">
        <v>23</v>
      </c>
      <c r="B43" s="347" t="s">
        <v>1211</v>
      </c>
      <c r="C43" s="454"/>
      <c r="D43" s="457"/>
      <c r="E43" s="440"/>
      <c r="F43" s="456"/>
      <c r="G43" s="458">
        <f>(G36+G38+G39+G40+G41+G42)*0.125</f>
        <v>8060.4835636402822</v>
      </c>
      <c r="H43" s="458"/>
      <c r="I43" s="458"/>
      <c r="J43" s="458">
        <f>(J36+J38+J39+J41+J42)*0.125</f>
        <v>15974.211234744809</v>
      </c>
      <c r="K43" s="458"/>
      <c r="L43" s="458"/>
      <c r="M43" s="458">
        <f>(M36+M38+M39+M41+M42)*0.125</f>
        <v>9392.0206347368876</v>
      </c>
      <c r="N43" s="85"/>
      <c r="P43" s="84"/>
    </row>
    <row r="44" spans="1:16" ht="36.75" customHeight="1" x14ac:dyDescent="0.2">
      <c r="A44" s="245">
        <v>24</v>
      </c>
      <c r="B44" s="377" t="s">
        <v>1212</v>
      </c>
      <c r="C44" s="454"/>
      <c r="D44" s="457"/>
      <c r="E44" s="440"/>
      <c r="F44" s="456"/>
      <c r="G44" s="446">
        <f>G37+G38+G39+G40+G41+G42+G43</f>
        <v>65250.239196321869</v>
      </c>
      <c r="H44" s="446"/>
      <c r="I44" s="446"/>
      <c r="J44" s="446">
        <f>J37+J38+J39+J40+J41+J42+J43</f>
        <v>127843.07991314396</v>
      </c>
      <c r="K44" s="446"/>
      <c r="L44" s="446"/>
      <c r="M44" s="446">
        <f>M37+M38+M39+M40+M41+M42+M43</f>
        <v>75803.115548055735</v>
      </c>
      <c r="N44" s="5"/>
    </row>
    <row r="45" spans="1:16" ht="23.25" customHeight="1" x14ac:dyDescent="0.2">
      <c r="A45" s="440">
        <v>25</v>
      </c>
      <c r="B45" s="347" t="s">
        <v>1213</v>
      </c>
      <c r="C45" s="454"/>
      <c r="D45" s="457"/>
      <c r="E45" s="440"/>
      <c r="F45" s="456">
        <v>0.09</v>
      </c>
      <c r="G45" s="456">
        <f>G44*F45</f>
        <v>5872.5215276689678</v>
      </c>
      <c r="H45" s="446"/>
      <c r="I45" s="456">
        <v>0.09</v>
      </c>
      <c r="J45" s="456">
        <f>J44*I45</f>
        <v>11505.877192182956</v>
      </c>
      <c r="K45" s="446"/>
      <c r="L45" s="456">
        <v>0.09</v>
      </c>
      <c r="M45" s="456">
        <f>M44*L45</f>
        <v>6822.2803993250163</v>
      </c>
      <c r="N45" s="5"/>
    </row>
    <row r="46" spans="1:16" ht="21.75" customHeight="1" x14ac:dyDescent="0.2">
      <c r="A46" s="440">
        <v>26</v>
      </c>
      <c r="B46" s="347" t="s">
        <v>1214</v>
      </c>
      <c r="C46" s="454"/>
      <c r="D46" s="457"/>
      <c r="E46" s="440"/>
      <c r="F46" s="456">
        <v>0.09</v>
      </c>
      <c r="G46" s="456">
        <f>G44*F46</f>
        <v>5872.5215276689678</v>
      </c>
      <c r="H46" s="440"/>
      <c r="I46" s="456">
        <v>0.09</v>
      </c>
      <c r="J46" s="456">
        <f>J44*I46</f>
        <v>11505.877192182956</v>
      </c>
      <c r="K46" s="340"/>
      <c r="L46" s="340">
        <v>0.09</v>
      </c>
      <c r="M46" s="340">
        <f>M44*L46</f>
        <v>6822.2803993250163</v>
      </c>
      <c r="N46" s="75"/>
      <c r="O46" s="76"/>
    </row>
    <row r="47" spans="1:16" s="78" customFormat="1" ht="36" customHeight="1" x14ac:dyDescent="0.2">
      <c r="A47" s="242">
        <v>27</v>
      </c>
      <c r="B47" s="347" t="s">
        <v>1215</v>
      </c>
      <c r="C47" s="453"/>
      <c r="D47" s="352"/>
      <c r="E47" s="242"/>
      <c r="F47" s="242"/>
      <c r="G47" s="340">
        <f>G44+G45+G46</f>
        <v>76995.28225165981</v>
      </c>
      <c r="H47" s="340"/>
      <c r="I47" s="340"/>
      <c r="J47" s="340">
        <f>J44+J45+J46</f>
        <v>150854.83429750986</v>
      </c>
      <c r="K47" s="340"/>
      <c r="L47" s="340"/>
      <c r="M47" s="340">
        <f>M44+M45+M46</f>
        <v>89447.676346705761</v>
      </c>
      <c r="N47" s="107"/>
    </row>
    <row r="48" spans="1:16" ht="39" customHeight="1" x14ac:dyDescent="0.2">
      <c r="A48" s="243">
        <v>28</v>
      </c>
      <c r="B48" s="377" t="s">
        <v>1183</v>
      </c>
      <c r="C48" s="453"/>
      <c r="D48" s="352"/>
      <c r="E48" s="242"/>
      <c r="F48" s="242"/>
      <c r="G48" s="100">
        <f>ROUND(G47,0)</f>
        <v>76995</v>
      </c>
      <c r="H48" s="242"/>
      <c r="I48" s="340"/>
      <c r="J48" s="100">
        <f>ROUND(J47,0)</f>
        <v>150855</v>
      </c>
      <c r="K48" s="100"/>
      <c r="L48" s="100"/>
      <c r="M48" s="100">
        <f>ROUND(M47,0)</f>
        <v>89448</v>
      </c>
      <c r="N48" s="5"/>
    </row>
    <row r="49" spans="1:10" ht="9.75" customHeight="1" x14ac:dyDescent="0.2">
      <c r="A49" s="108"/>
      <c r="B49" s="109"/>
      <c r="C49" s="110"/>
      <c r="D49" s="90"/>
      <c r="E49" s="111"/>
      <c r="F49" s="111"/>
      <c r="G49" s="112"/>
      <c r="H49" s="111"/>
      <c r="I49" s="113"/>
      <c r="J49" s="112"/>
    </row>
    <row r="50" spans="1:10" ht="15.75" x14ac:dyDescent="0.25">
      <c r="A50" s="114" t="s">
        <v>1216</v>
      </c>
      <c r="B50" s="115"/>
      <c r="C50" s="116"/>
      <c r="D50" s="115"/>
      <c r="E50" s="91"/>
      <c r="F50" s="91"/>
      <c r="G50" s="117"/>
      <c r="H50" s="91"/>
      <c r="I50" s="91"/>
      <c r="J50" s="91"/>
    </row>
    <row r="51" spans="1:10" ht="21.75" customHeight="1" x14ac:dyDescent="0.2">
      <c r="A51" s="118">
        <v>1</v>
      </c>
      <c r="B51" s="119" t="s">
        <v>1217</v>
      </c>
      <c r="C51" s="120"/>
      <c r="D51" s="115"/>
      <c r="E51" s="115"/>
      <c r="F51" s="115"/>
      <c r="G51" s="115"/>
      <c r="H51" s="115"/>
      <c r="I51" s="115"/>
      <c r="J51" s="115"/>
    </row>
    <row r="52" spans="1:10" ht="21.75" customHeight="1" x14ac:dyDescent="0.2">
      <c r="A52" s="121">
        <v>2</v>
      </c>
      <c r="B52" s="402" t="s">
        <v>1218</v>
      </c>
      <c r="C52" s="402"/>
      <c r="D52" s="122"/>
      <c r="E52" s="122"/>
      <c r="F52" s="122"/>
      <c r="G52" s="122"/>
      <c r="H52" s="122"/>
      <c r="I52" s="122"/>
      <c r="J52" s="122"/>
    </row>
    <row r="53" spans="1:10" ht="27.75" customHeight="1" x14ac:dyDescent="0.2">
      <c r="A53" s="24"/>
      <c r="B53" s="98"/>
      <c r="C53" s="98"/>
      <c r="D53" s="98"/>
      <c r="E53" s="98"/>
      <c r="F53" s="98"/>
      <c r="G53" s="98"/>
      <c r="H53" s="98"/>
      <c r="I53" s="98"/>
      <c r="J53" s="98"/>
    </row>
  </sheetData>
  <mergeCells count="15">
    <mergeCell ref="A8:A10"/>
    <mergeCell ref="A15:A18"/>
    <mergeCell ref="A19:A22"/>
    <mergeCell ref="A30:A35"/>
    <mergeCell ref="B52:C52"/>
    <mergeCell ref="C1:F1"/>
    <mergeCell ref="K2:L2"/>
    <mergeCell ref="B3:I3"/>
    <mergeCell ref="A5:A6"/>
    <mergeCell ref="B5:B6"/>
    <mergeCell ref="C5:C6"/>
    <mergeCell ref="D5:D6"/>
    <mergeCell ref="E5:G5"/>
    <mergeCell ref="H5:J5"/>
    <mergeCell ref="K5:M5"/>
  </mergeCells>
  <conditionalFormatting sqref="B36">
    <cfRule type="cellIs" dxfId="13" priority="2" stopIfTrue="1" operator="equal">
      <formula>"?"</formula>
    </cfRule>
  </conditionalFormatting>
  <conditionalFormatting sqref="B37">
    <cfRule type="cellIs" dxfId="12" priority="1" stopIfTrue="1" operator="equal">
      <formula>"?"</formula>
    </cfRule>
  </conditionalFormatting>
  <printOptions horizontalCentered="1" gridLines="1"/>
  <pageMargins left="0.51181102362204722" right="0.15748031496062992" top="0.59055118110236227" bottom="0.31496062992125984" header="0.47244094488188981" footer="0.15748031496062992"/>
  <pageSetup paperSize="9" scale="83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pane xSplit="3" ySplit="7" topLeftCell="D34" activePane="bottomRight" state="frozen"/>
      <selection pane="topRight" activeCell="D1" sqref="D1"/>
      <selection pane="bottomLeft" activeCell="A8" sqref="A8"/>
      <selection pane="bottomRight" activeCell="D42" sqref="D42"/>
    </sheetView>
  </sheetViews>
  <sheetFormatPr defaultRowHeight="12.75" x14ac:dyDescent="0.2"/>
  <cols>
    <col min="1" max="1" width="4.85546875" style="123" customWidth="1"/>
    <col min="2" max="2" width="48.140625" style="1" customWidth="1"/>
    <col min="3" max="3" width="13.42578125" style="1" customWidth="1"/>
    <col min="4" max="4" width="6.28515625" style="1" customWidth="1"/>
    <col min="5" max="5" width="8" style="1" customWidth="1"/>
    <col min="6" max="6" width="9.28515625" style="1" customWidth="1"/>
    <col min="7" max="7" width="11.28515625" style="1" customWidth="1"/>
    <col min="8" max="8" width="19.85546875" style="1" customWidth="1"/>
    <col min="9" max="9" width="10.28515625" style="1" customWidth="1"/>
    <col min="10" max="10" width="18.28515625" style="1" customWidth="1"/>
    <col min="11" max="11" width="9.140625" style="1"/>
    <col min="12" max="12" width="6.28515625" style="1" customWidth="1"/>
    <col min="13" max="256" width="9.140625" style="1"/>
    <col min="257" max="257" width="4.85546875" style="1" customWidth="1"/>
    <col min="258" max="258" width="48.140625" style="1" customWidth="1"/>
    <col min="259" max="259" width="13.42578125" style="1" customWidth="1"/>
    <col min="260" max="260" width="6.28515625" style="1" customWidth="1"/>
    <col min="261" max="261" width="8" style="1" customWidth="1"/>
    <col min="262" max="262" width="9.28515625" style="1" customWidth="1"/>
    <col min="263" max="263" width="11.28515625" style="1" customWidth="1"/>
    <col min="264" max="264" width="19.85546875" style="1" customWidth="1"/>
    <col min="265" max="265" width="10.28515625" style="1" customWidth="1"/>
    <col min="266" max="266" width="18.28515625" style="1" customWidth="1"/>
    <col min="267" max="267" width="9.140625" style="1"/>
    <col min="268" max="268" width="6.28515625" style="1" customWidth="1"/>
    <col min="269" max="512" width="9.140625" style="1"/>
    <col min="513" max="513" width="4.85546875" style="1" customWidth="1"/>
    <col min="514" max="514" width="48.140625" style="1" customWidth="1"/>
    <col min="515" max="515" width="13.42578125" style="1" customWidth="1"/>
    <col min="516" max="516" width="6.28515625" style="1" customWidth="1"/>
    <col min="517" max="517" width="8" style="1" customWidth="1"/>
    <col min="518" max="518" width="9.28515625" style="1" customWidth="1"/>
    <col min="519" max="519" width="11.28515625" style="1" customWidth="1"/>
    <col min="520" max="520" width="19.85546875" style="1" customWidth="1"/>
    <col min="521" max="521" width="10.28515625" style="1" customWidth="1"/>
    <col min="522" max="522" width="18.28515625" style="1" customWidth="1"/>
    <col min="523" max="523" width="9.140625" style="1"/>
    <col min="524" max="524" width="6.28515625" style="1" customWidth="1"/>
    <col min="525" max="768" width="9.140625" style="1"/>
    <col min="769" max="769" width="4.85546875" style="1" customWidth="1"/>
    <col min="770" max="770" width="48.140625" style="1" customWidth="1"/>
    <col min="771" max="771" width="13.42578125" style="1" customWidth="1"/>
    <col min="772" max="772" width="6.28515625" style="1" customWidth="1"/>
    <col min="773" max="773" width="8" style="1" customWidth="1"/>
    <col min="774" max="774" width="9.28515625" style="1" customWidth="1"/>
    <col min="775" max="775" width="11.28515625" style="1" customWidth="1"/>
    <col min="776" max="776" width="19.85546875" style="1" customWidth="1"/>
    <col min="777" max="777" width="10.28515625" style="1" customWidth="1"/>
    <col min="778" max="778" width="18.28515625" style="1" customWidth="1"/>
    <col min="779" max="779" width="9.140625" style="1"/>
    <col min="780" max="780" width="6.28515625" style="1" customWidth="1"/>
    <col min="781" max="1024" width="9.140625" style="1"/>
    <col min="1025" max="1025" width="4.85546875" style="1" customWidth="1"/>
    <col min="1026" max="1026" width="48.140625" style="1" customWidth="1"/>
    <col min="1027" max="1027" width="13.42578125" style="1" customWidth="1"/>
    <col min="1028" max="1028" width="6.28515625" style="1" customWidth="1"/>
    <col min="1029" max="1029" width="8" style="1" customWidth="1"/>
    <col min="1030" max="1030" width="9.28515625" style="1" customWidth="1"/>
    <col min="1031" max="1031" width="11.28515625" style="1" customWidth="1"/>
    <col min="1032" max="1032" width="19.85546875" style="1" customWidth="1"/>
    <col min="1033" max="1033" width="10.28515625" style="1" customWidth="1"/>
    <col min="1034" max="1034" width="18.28515625" style="1" customWidth="1"/>
    <col min="1035" max="1035" width="9.140625" style="1"/>
    <col min="1036" max="1036" width="6.28515625" style="1" customWidth="1"/>
    <col min="1037" max="1280" width="9.140625" style="1"/>
    <col min="1281" max="1281" width="4.85546875" style="1" customWidth="1"/>
    <col min="1282" max="1282" width="48.140625" style="1" customWidth="1"/>
    <col min="1283" max="1283" width="13.42578125" style="1" customWidth="1"/>
    <col min="1284" max="1284" width="6.28515625" style="1" customWidth="1"/>
    <col min="1285" max="1285" width="8" style="1" customWidth="1"/>
    <col min="1286" max="1286" width="9.28515625" style="1" customWidth="1"/>
    <col min="1287" max="1287" width="11.28515625" style="1" customWidth="1"/>
    <col min="1288" max="1288" width="19.85546875" style="1" customWidth="1"/>
    <col min="1289" max="1289" width="10.28515625" style="1" customWidth="1"/>
    <col min="1290" max="1290" width="18.28515625" style="1" customWidth="1"/>
    <col min="1291" max="1291" width="9.140625" style="1"/>
    <col min="1292" max="1292" width="6.28515625" style="1" customWidth="1"/>
    <col min="1293" max="1536" width="9.140625" style="1"/>
    <col min="1537" max="1537" width="4.85546875" style="1" customWidth="1"/>
    <col min="1538" max="1538" width="48.140625" style="1" customWidth="1"/>
    <col min="1539" max="1539" width="13.42578125" style="1" customWidth="1"/>
    <col min="1540" max="1540" width="6.28515625" style="1" customWidth="1"/>
    <col min="1541" max="1541" width="8" style="1" customWidth="1"/>
    <col min="1542" max="1542" width="9.28515625" style="1" customWidth="1"/>
    <col min="1543" max="1543" width="11.28515625" style="1" customWidth="1"/>
    <col min="1544" max="1544" width="19.85546875" style="1" customWidth="1"/>
    <col min="1545" max="1545" width="10.28515625" style="1" customWidth="1"/>
    <col min="1546" max="1546" width="18.28515625" style="1" customWidth="1"/>
    <col min="1547" max="1547" width="9.140625" style="1"/>
    <col min="1548" max="1548" width="6.28515625" style="1" customWidth="1"/>
    <col min="1549" max="1792" width="9.140625" style="1"/>
    <col min="1793" max="1793" width="4.85546875" style="1" customWidth="1"/>
    <col min="1794" max="1794" width="48.140625" style="1" customWidth="1"/>
    <col min="1795" max="1795" width="13.42578125" style="1" customWidth="1"/>
    <col min="1796" max="1796" width="6.28515625" style="1" customWidth="1"/>
    <col min="1797" max="1797" width="8" style="1" customWidth="1"/>
    <col min="1798" max="1798" width="9.28515625" style="1" customWidth="1"/>
    <col min="1799" max="1799" width="11.28515625" style="1" customWidth="1"/>
    <col min="1800" max="1800" width="19.85546875" style="1" customWidth="1"/>
    <col min="1801" max="1801" width="10.28515625" style="1" customWidth="1"/>
    <col min="1802" max="1802" width="18.28515625" style="1" customWidth="1"/>
    <col min="1803" max="1803" width="9.140625" style="1"/>
    <col min="1804" max="1804" width="6.28515625" style="1" customWidth="1"/>
    <col min="1805" max="2048" width="9.140625" style="1"/>
    <col min="2049" max="2049" width="4.85546875" style="1" customWidth="1"/>
    <col min="2050" max="2050" width="48.140625" style="1" customWidth="1"/>
    <col min="2051" max="2051" width="13.42578125" style="1" customWidth="1"/>
    <col min="2052" max="2052" width="6.28515625" style="1" customWidth="1"/>
    <col min="2053" max="2053" width="8" style="1" customWidth="1"/>
    <col min="2054" max="2054" width="9.28515625" style="1" customWidth="1"/>
    <col min="2055" max="2055" width="11.28515625" style="1" customWidth="1"/>
    <col min="2056" max="2056" width="19.85546875" style="1" customWidth="1"/>
    <col min="2057" max="2057" width="10.28515625" style="1" customWidth="1"/>
    <col min="2058" max="2058" width="18.28515625" style="1" customWidth="1"/>
    <col min="2059" max="2059" width="9.140625" style="1"/>
    <col min="2060" max="2060" width="6.28515625" style="1" customWidth="1"/>
    <col min="2061" max="2304" width="9.140625" style="1"/>
    <col min="2305" max="2305" width="4.85546875" style="1" customWidth="1"/>
    <col min="2306" max="2306" width="48.140625" style="1" customWidth="1"/>
    <col min="2307" max="2307" width="13.42578125" style="1" customWidth="1"/>
    <col min="2308" max="2308" width="6.28515625" style="1" customWidth="1"/>
    <col min="2309" max="2309" width="8" style="1" customWidth="1"/>
    <col min="2310" max="2310" width="9.28515625" style="1" customWidth="1"/>
    <col min="2311" max="2311" width="11.28515625" style="1" customWidth="1"/>
    <col min="2312" max="2312" width="19.85546875" style="1" customWidth="1"/>
    <col min="2313" max="2313" width="10.28515625" style="1" customWidth="1"/>
    <col min="2314" max="2314" width="18.28515625" style="1" customWidth="1"/>
    <col min="2315" max="2315" width="9.140625" style="1"/>
    <col min="2316" max="2316" width="6.28515625" style="1" customWidth="1"/>
    <col min="2317" max="2560" width="9.140625" style="1"/>
    <col min="2561" max="2561" width="4.85546875" style="1" customWidth="1"/>
    <col min="2562" max="2562" width="48.140625" style="1" customWidth="1"/>
    <col min="2563" max="2563" width="13.42578125" style="1" customWidth="1"/>
    <col min="2564" max="2564" width="6.28515625" style="1" customWidth="1"/>
    <col min="2565" max="2565" width="8" style="1" customWidth="1"/>
    <col min="2566" max="2566" width="9.28515625" style="1" customWidth="1"/>
    <col min="2567" max="2567" width="11.28515625" style="1" customWidth="1"/>
    <col min="2568" max="2568" width="19.85546875" style="1" customWidth="1"/>
    <col min="2569" max="2569" width="10.28515625" style="1" customWidth="1"/>
    <col min="2570" max="2570" width="18.28515625" style="1" customWidth="1"/>
    <col min="2571" max="2571" width="9.140625" style="1"/>
    <col min="2572" max="2572" width="6.28515625" style="1" customWidth="1"/>
    <col min="2573" max="2816" width="9.140625" style="1"/>
    <col min="2817" max="2817" width="4.85546875" style="1" customWidth="1"/>
    <col min="2818" max="2818" width="48.140625" style="1" customWidth="1"/>
    <col min="2819" max="2819" width="13.42578125" style="1" customWidth="1"/>
    <col min="2820" max="2820" width="6.28515625" style="1" customWidth="1"/>
    <col min="2821" max="2821" width="8" style="1" customWidth="1"/>
    <col min="2822" max="2822" width="9.28515625" style="1" customWidth="1"/>
    <col min="2823" max="2823" width="11.28515625" style="1" customWidth="1"/>
    <col min="2824" max="2824" width="19.85546875" style="1" customWidth="1"/>
    <col min="2825" max="2825" width="10.28515625" style="1" customWidth="1"/>
    <col min="2826" max="2826" width="18.28515625" style="1" customWidth="1"/>
    <col min="2827" max="2827" width="9.140625" style="1"/>
    <col min="2828" max="2828" width="6.28515625" style="1" customWidth="1"/>
    <col min="2829" max="3072" width="9.140625" style="1"/>
    <col min="3073" max="3073" width="4.85546875" style="1" customWidth="1"/>
    <col min="3074" max="3074" width="48.140625" style="1" customWidth="1"/>
    <col min="3075" max="3075" width="13.42578125" style="1" customWidth="1"/>
    <col min="3076" max="3076" width="6.28515625" style="1" customWidth="1"/>
    <col min="3077" max="3077" width="8" style="1" customWidth="1"/>
    <col min="3078" max="3078" width="9.28515625" style="1" customWidth="1"/>
    <col min="3079" max="3079" width="11.28515625" style="1" customWidth="1"/>
    <col min="3080" max="3080" width="19.85546875" style="1" customWidth="1"/>
    <col min="3081" max="3081" width="10.28515625" style="1" customWidth="1"/>
    <col min="3082" max="3082" width="18.28515625" style="1" customWidth="1"/>
    <col min="3083" max="3083" width="9.140625" style="1"/>
    <col min="3084" max="3084" width="6.28515625" style="1" customWidth="1"/>
    <col min="3085" max="3328" width="9.140625" style="1"/>
    <col min="3329" max="3329" width="4.85546875" style="1" customWidth="1"/>
    <col min="3330" max="3330" width="48.140625" style="1" customWidth="1"/>
    <col min="3331" max="3331" width="13.42578125" style="1" customWidth="1"/>
    <col min="3332" max="3332" width="6.28515625" style="1" customWidth="1"/>
    <col min="3333" max="3333" width="8" style="1" customWidth="1"/>
    <col min="3334" max="3334" width="9.28515625" style="1" customWidth="1"/>
    <col min="3335" max="3335" width="11.28515625" style="1" customWidth="1"/>
    <col min="3336" max="3336" width="19.85546875" style="1" customWidth="1"/>
    <col min="3337" max="3337" width="10.28515625" style="1" customWidth="1"/>
    <col min="3338" max="3338" width="18.28515625" style="1" customWidth="1"/>
    <col min="3339" max="3339" width="9.140625" style="1"/>
    <col min="3340" max="3340" width="6.28515625" style="1" customWidth="1"/>
    <col min="3341" max="3584" width="9.140625" style="1"/>
    <col min="3585" max="3585" width="4.85546875" style="1" customWidth="1"/>
    <col min="3586" max="3586" width="48.140625" style="1" customWidth="1"/>
    <col min="3587" max="3587" width="13.42578125" style="1" customWidth="1"/>
    <col min="3588" max="3588" width="6.28515625" style="1" customWidth="1"/>
    <col min="3589" max="3589" width="8" style="1" customWidth="1"/>
    <col min="3590" max="3590" width="9.28515625" style="1" customWidth="1"/>
    <col min="3591" max="3591" width="11.28515625" style="1" customWidth="1"/>
    <col min="3592" max="3592" width="19.85546875" style="1" customWidth="1"/>
    <col min="3593" max="3593" width="10.28515625" style="1" customWidth="1"/>
    <col min="3594" max="3594" width="18.28515625" style="1" customWidth="1"/>
    <col min="3595" max="3595" width="9.140625" style="1"/>
    <col min="3596" max="3596" width="6.28515625" style="1" customWidth="1"/>
    <col min="3597" max="3840" width="9.140625" style="1"/>
    <col min="3841" max="3841" width="4.85546875" style="1" customWidth="1"/>
    <col min="3842" max="3842" width="48.140625" style="1" customWidth="1"/>
    <col min="3843" max="3843" width="13.42578125" style="1" customWidth="1"/>
    <col min="3844" max="3844" width="6.28515625" style="1" customWidth="1"/>
    <col min="3845" max="3845" width="8" style="1" customWidth="1"/>
    <col min="3846" max="3846" width="9.28515625" style="1" customWidth="1"/>
    <col min="3847" max="3847" width="11.28515625" style="1" customWidth="1"/>
    <col min="3848" max="3848" width="19.85546875" style="1" customWidth="1"/>
    <col min="3849" max="3849" width="10.28515625" style="1" customWidth="1"/>
    <col min="3850" max="3850" width="18.28515625" style="1" customWidth="1"/>
    <col min="3851" max="3851" width="9.140625" style="1"/>
    <col min="3852" max="3852" width="6.28515625" style="1" customWidth="1"/>
    <col min="3853" max="4096" width="9.140625" style="1"/>
    <col min="4097" max="4097" width="4.85546875" style="1" customWidth="1"/>
    <col min="4098" max="4098" width="48.140625" style="1" customWidth="1"/>
    <col min="4099" max="4099" width="13.42578125" style="1" customWidth="1"/>
    <col min="4100" max="4100" width="6.28515625" style="1" customWidth="1"/>
    <col min="4101" max="4101" width="8" style="1" customWidth="1"/>
    <col min="4102" max="4102" width="9.28515625" style="1" customWidth="1"/>
    <col min="4103" max="4103" width="11.28515625" style="1" customWidth="1"/>
    <col min="4104" max="4104" width="19.85546875" style="1" customWidth="1"/>
    <col min="4105" max="4105" width="10.28515625" style="1" customWidth="1"/>
    <col min="4106" max="4106" width="18.28515625" style="1" customWidth="1"/>
    <col min="4107" max="4107" width="9.140625" style="1"/>
    <col min="4108" max="4108" width="6.28515625" style="1" customWidth="1"/>
    <col min="4109" max="4352" width="9.140625" style="1"/>
    <col min="4353" max="4353" width="4.85546875" style="1" customWidth="1"/>
    <col min="4354" max="4354" width="48.140625" style="1" customWidth="1"/>
    <col min="4355" max="4355" width="13.42578125" style="1" customWidth="1"/>
    <col min="4356" max="4356" width="6.28515625" style="1" customWidth="1"/>
    <col min="4357" max="4357" width="8" style="1" customWidth="1"/>
    <col min="4358" max="4358" width="9.28515625" style="1" customWidth="1"/>
    <col min="4359" max="4359" width="11.28515625" style="1" customWidth="1"/>
    <col min="4360" max="4360" width="19.85546875" style="1" customWidth="1"/>
    <col min="4361" max="4361" width="10.28515625" style="1" customWidth="1"/>
    <col min="4362" max="4362" width="18.28515625" style="1" customWidth="1"/>
    <col min="4363" max="4363" width="9.140625" style="1"/>
    <col min="4364" max="4364" width="6.28515625" style="1" customWidth="1"/>
    <col min="4365" max="4608" width="9.140625" style="1"/>
    <col min="4609" max="4609" width="4.85546875" style="1" customWidth="1"/>
    <col min="4610" max="4610" width="48.140625" style="1" customWidth="1"/>
    <col min="4611" max="4611" width="13.42578125" style="1" customWidth="1"/>
    <col min="4612" max="4612" width="6.28515625" style="1" customWidth="1"/>
    <col min="4613" max="4613" width="8" style="1" customWidth="1"/>
    <col min="4614" max="4614" width="9.28515625" style="1" customWidth="1"/>
    <col min="4615" max="4615" width="11.28515625" style="1" customWidth="1"/>
    <col min="4616" max="4616" width="19.85546875" style="1" customWidth="1"/>
    <col min="4617" max="4617" width="10.28515625" style="1" customWidth="1"/>
    <col min="4618" max="4618" width="18.28515625" style="1" customWidth="1"/>
    <col min="4619" max="4619" width="9.140625" style="1"/>
    <col min="4620" max="4620" width="6.28515625" style="1" customWidth="1"/>
    <col min="4621" max="4864" width="9.140625" style="1"/>
    <col min="4865" max="4865" width="4.85546875" style="1" customWidth="1"/>
    <col min="4866" max="4866" width="48.140625" style="1" customWidth="1"/>
    <col min="4867" max="4867" width="13.42578125" style="1" customWidth="1"/>
    <col min="4868" max="4868" width="6.28515625" style="1" customWidth="1"/>
    <col min="4869" max="4869" width="8" style="1" customWidth="1"/>
    <col min="4870" max="4870" width="9.28515625" style="1" customWidth="1"/>
    <col min="4871" max="4871" width="11.28515625" style="1" customWidth="1"/>
    <col min="4872" max="4872" width="19.85546875" style="1" customWidth="1"/>
    <col min="4873" max="4873" width="10.28515625" style="1" customWidth="1"/>
    <col min="4874" max="4874" width="18.28515625" style="1" customWidth="1"/>
    <col min="4875" max="4875" width="9.140625" style="1"/>
    <col min="4876" max="4876" width="6.28515625" style="1" customWidth="1"/>
    <col min="4877" max="5120" width="9.140625" style="1"/>
    <col min="5121" max="5121" width="4.85546875" style="1" customWidth="1"/>
    <col min="5122" max="5122" width="48.140625" style="1" customWidth="1"/>
    <col min="5123" max="5123" width="13.42578125" style="1" customWidth="1"/>
    <col min="5124" max="5124" width="6.28515625" style="1" customWidth="1"/>
    <col min="5125" max="5125" width="8" style="1" customWidth="1"/>
    <col min="5126" max="5126" width="9.28515625" style="1" customWidth="1"/>
    <col min="5127" max="5127" width="11.28515625" style="1" customWidth="1"/>
    <col min="5128" max="5128" width="19.85546875" style="1" customWidth="1"/>
    <col min="5129" max="5129" width="10.28515625" style="1" customWidth="1"/>
    <col min="5130" max="5130" width="18.28515625" style="1" customWidth="1"/>
    <col min="5131" max="5131" width="9.140625" style="1"/>
    <col min="5132" max="5132" width="6.28515625" style="1" customWidth="1"/>
    <col min="5133" max="5376" width="9.140625" style="1"/>
    <col min="5377" max="5377" width="4.85546875" style="1" customWidth="1"/>
    <col min="5378" max="5378" width="48.140625" style="1" customWidth="1"/>
    <col min="5379" max="5379" width="13.42578125" style="1" customWidth="1"/>
    <col min="5380" max="5380" width="6.28515625" style="1" customWidth="1"/>
    <col min="5381" max="5381" width="8" style="1" customWidth="1"/>
    <col min="5382" max="5382" width="9.28515625" style="1" customWidth="1"/>
    <col min="5383" max="5383" width="11.28515625" style="1" customWidth="1"/>
    <col min="5384" max="5384" width="19.85546875" style="1" customWidth="1"/>
    <col min="5385" max="5385" width="10.28515625" style="1" customWidth="1"/>
    <col min="5386" max="5386" width="18.28515625" style="1" customWidth="1"/>
    <col min="5387" max="5387" width="9.140625" style="1"/>
    <col min="5388" max="5388" width="6.28515625" style="1" customWidth="1"/>
    <col min="5389" max="5632" width="9.140625" style="1"/>
    <col min="5633" max="5633" width="4.85546875" style="1" customWidth="1"/>
    <col min="5634" max="5634" width="48.140625" style="1" customWidth="1"/>
    <col min="5635" max="5635" width="13.42578125" style="1" customWidth="1"/>
    <col min="5636" max="5636" width="6.28515625" style="1" customWidth="1"/>
    <col min="5637" max="5637" width="8" style="1" customWidth="1"/>
    <col min="5638" max="5638" width="9.28515625" style="1" customWidth="1"/>
    <col min="5639" max="5639" width="11.28515625" style="1" customWidth="1"/>
    <col min="5640" max="5640" width="19.85546875" style="1" customWidth="1"/>
    <col min="5641" max="5641" width="10.28515625" style="1" customWidth="1"/>
    <col min="5642" max="5642" width="18.28515625" style="1" customWidth="1"/>
    <col min="5643" max="5643" width="9.140625" style="1"/>
    <col min="5644" max="5644" width="6.28515625" style="1" customWidth="1"/>
    <col min="5645" max="5888" width="9.140625" style="1"/>
    <col min="5889" max="5889" width="4.85546875" style="1" customWidth="1"/>
    <col min="5890" max="5890" width="48.140625" style="1" customWidth="1"/>
    <col min="5891" max="5891" width="13.42578125" style="1" customWidth="1"/>
    <col min="5892" max="5892" width="6.28515625" style="1" customWidth="1"/>
    <col min="5893" max="5893" width="8" style="1" customWidth="1"/>
    <col min="5894" max="5894" width="9.28515625" style="1" customWidth="1"/>
    <col min="5895" max="5895" width="11.28515625" style="1" customWidth="1"/>
    <col min="5896" max="5896" width="19.85546875" style="1" customWidth="1"/>
    <col min="5897" max="5897" width="10.28515625" style="1" customWidth="1"/>
    <col min="5898" max="5898" width="18.28515625" style="1" customWidth="1"/>
    <col min="5899" max="5899" width="9.140625" style="1"/>
    <col min="5900" max="5900" width="6.28515625" style="1" customWidth="1"/>
    <col min="5901" max="6144" width="9.140625" style="1"/>
    <col min="6145" max="6145" width="4.85546875" style="1" customWidth="1"/>
    <col min="6146" max="6146" width="48.140625" style="1" customWidth="1"/>
    <col min="6147" max="6147" width="13.42578125" style="1" customWidth="1"/>
    <col min="6148" max="6148" width="6.28515625" style="1" customWidth="1"/>
    <col min="6149" max="6149" width="8" style="1" customWidth="1"/>
    <col min="6150" max="6150" width="9.28515625" style="1" customWidth="1"/>
    <col min="6151" max="6151" width="11.28515625" style="1" customWidth="1"/>
    <col min="6152" max="6152" width="19.85546875" style="1" customWidth="1"/>
    <col min="6153" max="6153" width="10.28515625" style="1" customWidth="1"/>
    <col min="6154" max="6154" width="18.28515625" style="1" customWidth="1"/>
    <col min="6155" max="6155" width="9.140625" style="1"/>
    <col min="6156" max="6156" width="6.28515625" style="1" customWidth="1"/>
    <col min="6157" max="6400" width="9.140625" style="1"/>
    <col min="6401" max="6401" width="4.85546875" style="1" customWidth="1"/>
    <col min="6402" max="6402" width="48.140625" style="1" customWidth="1"/>
    <col min="6403" max="6403" width="13.42578125" style="1" customWidth="1"/>
    <col min="6404" max="6404" width="6.28515625" style="1" customWidth="1"/>
    <col min="6405" max="6405" width="8" style="1" customWidth="1"/>
    <col min="6406" max="6406" width="9.28515625" style="1" customWidth="1"/>
    <col min="6407" max="6407" width="11.28515625" style="1" customWidth="1"/>
    <col min="6408" max="6408" width="19.85546875" style="1" customWidth="1"/>
    <col min="6409" max="6409" width="10.28515625" style="1" customWidth="1"/>
    <col min="6410" max="6410" width="18.28515625" style="1" customWidth="1"/>
    <col min="6411" max="6411" width="9.140625" style="1"/>
    <col min="6412" max="6412" width="6.28515625" style="1" customWidth="1"/>
    <col min="6413" max="6656" width="9.140625" style="1"/>
    <col min="6657" max="6657" width="4.85546875" style="1" customWidth="1"/>
    <col min="6658" max="6658" width="48.140625" style="1" customWidth="1"/>
    <col min="6659" max="6659" width="13.42578125" style="1" customWidth="1"/>
    <col min="6660" max="6660" width="6.28515625" style="1" customWidth="1"/>
    <col min="6661" max="6661" width="8" style="1" customWidth="1"/>
    <col min="6662" max="6662" width="9.28515625" style="1" customWidth="1"/>
    <col min="6663" max="6663" width="11.28515625" style="1" customWidth="1"/>
    <col min="6664" max="6664" width="19.85546875" style="1" customWidth="1"/>
    <col min="6665" max="6665" width="10.28515625" style="1" customWidth="1"/>
    <col min="6666" max="6666" width="18.28515625" style="1" customWidth="1"/>
    <col min="6667" max="6667" width="9.140625" style="1"/>
    <col min="6668" max="6668" width="6.28515625" style="1" customWidth="1"/>
    <col min="6669" max="6912" width="9.140625" style="1"/>
    <col min="6913" max="6913" width="4.85546875" style="1" customWidth="1"/>
    <col min="6914" max="6914" width="48.140625" style="1" customWidth="1"/>
    <col min="6915" max="6915" width="13.42578125" style="1" customWidth="1"/>
    <col min="6916" max="6916" width="6.28515625" style="1" customWidth="1"/>
    <col min="6917" max="6917" width="8" style="1" customWidth="1"/>
    <col min="6918" max="6918" width="9.28515625" style="1" customWidth="1"/>
    <col min="6919" max="6919" width="11.28515625" style="1" customWidth="1"/>
    <col min="6920" max="6920" width="19.85546875" style="1" customWidth="1"/>
    <col min="6921" max="6921" width="10.28515625" style="1" customWidth="1"/>
    <col min="6922" max="6922" width="18.28515625" style="1" customWidth="1"/>
    <col min="6923" max="6923" width="9.140625" style="1"/>
    <col min="6924" max="6924" width="6.28515625" style="1" customWidth="1"/>
    <col min="6925" max="7168" width="9.140625" style="1"/>
    <col min="7169" max="7169" width="4.85546875" style="1" customWidth="1"/>
    <col min="7170" max="7170" width="48.140625" style="1" customWidth="1"/>
    <col min="7171" max="7171" width="13.42578125" style="1" customWidth="1"/>
    <col min="7172" max="7172" width="6.28515625" style="1" customWidth="1"/>
    <col min="7173" max="7173" width="8" style="1" customWidth="1"/>
    <col min="7174" max="7174" width="9.28515625" style="1" customWidth="1"/>
    <col min="7175" max="7175" width="11.28515625" style="1" customWidth="1"/>
    <col min="7176" max="7176" width="19.85546875" style="1" customWidth="1"/>
    <col min="7177" max="7177" width="10.28515625" style="1" customWidth="1"/>
    <col min="7178" max="7178" width="18.28515625" style="1" customWidth="1"/>
    <col min="7179" max="7179" width="9.140625" style="1"/>
    <col min="7180" max="7180" width="6.28515625" style="1" customWidth="1"/>
    <col min="7181" max="7424" width="9.140625" style="1"/>
    <col min="7425" max="7425" width="4.85546875" style="1" customWidth="1"/>
    <col min="7426" max="7426" width="48.140625" style="1" customWidth="1"/>
    <col min="7427" max="7427" width="13.42578125" style="1" customWidth="1"/>
    <col min="7428" max="7428" width="6.28515625" style="1" customWidth="1"/>
    <col min="7429" max="7429" width="8" style="1" customWidth="1"/>
    <col min="7430" max="7430" width="9.28515625" style="1" customWidth="1"/>
    <col min="7431" max="7431" width="11.28515625" style="1" customWidth="1"/>
    <col min="7432" max="7432" width="19.85546875" style="1" customWidth="1"/>
    <col min="7433" max="7433" width="10.28515625" style="1" customWidth="1"/>
    <col min="7434" max="7434" width="18.28515625" style="1" customWidth="1"/>
    <col min="7435" max="7435" width="9.140625" style="1"/>
    <col min="7436" max="7436" width="6.28515625" style="1" customWidth="1"/>
    <col min="7437" max="7680" width="9.140625" style="1"/>
    <col min="7681" max="7681" width="4.85546875" style="1" customWidth="1"/>
    <col min="7682" max="7682" width="48.140625" style="1" customWidth="1"/>
    <col min="7683" max="7683" width="13.42578125" style="1" customWidth="1"/>
    <col min="7684" max="7684" width="6.28515625" style="1" customWidth="1"/>
    <col min="7685" max="7685" width="8" style="1" customWidth="1"/>
    <col min="7686" max="7686" width="9.28515625" style="1" customWidth="1"/>
    <col min="7687" max="7687" width="11.28515625" style="1" customWidth="1"/>
    <col min="7688" max="7688" width="19.85546875" style="1" customWidth="1"/>
    <col min="7689" max="7689" width="10.28515625" style="1" customWidth="1"/>
    <col min="7690" max="7690" width="18.28515625" style="1" customWidth="1"/>
    <col min="7691" max="7691" width="9.140625" style="1"/>
    <col min="7692" max="7692" width="6.28515625" style="1" customWidth="1"/>
    <col min="7693" max="7936" width="9.140625" style="1"/>
    <col min="7937" max="7937" width="4.85546875" style="1" customWidth="1"/>
    <col min="7938" max="7938" width="48.140625" style="1" customWidth="1"/>
    <col min="7939" max="7939" width="13.42578125" style="1" customWidth="1"/>
    <col min="7940" max="7940" width="6.28515625" style="1" customWidth="1"/>
    <col min="7941" max="7941" width="8" style="1" customWidth="1"/>
    <col min="7942" max="7942" width="9.28515625" style="1" customWidth="1"/>
    <col min="7943" max="7943" width="11.28515625" style="1" customWidth="1"/>
    <col min="7944" max="7944" width="19.85546875" style="1" customWidth="1"/>
    <col min="7945" max="7945" width="10.28515625" style="1" customWidth="1"/>
    <col min="7946" max="7946" width="18.28515625" style="1" customWidth="1"/>
    <col min="7947" max="7947" width="9.140625" style="1"/>
    <col min="7948" max="7948" width="6.28515625" style="1" customWidth="1"/>
    <col min="7949" max="8192" width="9.140625" style="1"/>
    <col min="8193" max="8193" width="4.85546875" style="1" customWidth="1"/>
    <col min="8194" max="8194" width="48.140625" style="1" customWidth="1"/>
    <col min="8195" max="8195" width="13.42578125" style="1" customWidth="1"/>
    <col min="8196" max="8196" width="6.28515625" style="1" customWidth="1"/>
    <col min="8197" max="8197" width="8" style="1" customWidth="1"/>
    <col min="8198" max="8198" width="9.28515625" style="1" customWidth="1"/>
    <col min="8199" max="8199" width="11.28515625" style="1" customWidth="1"/>
    <col min="8200" max="8200" width="19.85546875" style="1" customWidth="1"/>
    <col min="8201" max="8201" width="10.28515625" style="1" customWidth="1"/>
    <col min="8202" max="8202" width="18.28515625" style="1" customWidth="1"/>
    <col min="8203" max="8203" width="9.140625" style="1"/>
    <col min="8204" max="8204" width="6.28515625" style="1" customWidth="1"/>
    <col min="8205" max="8448" width="9.140625" style="1"/>
    <col min="8449" max="8449" width="4.85546875" style="1" customWidth="1"/>
    <col min="8450" max="8450" width="48.140625" style="1" customWidth="1"/>
    <col min="8451" max="8451" width="13.42578125" style="1" customWidth="1"/>
    <col min="8452" max="8452" width="6.28515625" style="1" customWidth="1"/>
    <col min="8453" max="8453" width="8" style="1" customWidth="1"/>
    <col min="8454" max="8454" width="9.28515625" style="1" customWidth="1"/>
    <col min="8455" max="8455" width="11.28515625" style="1" customWidth="1"/>
    <col min="8456" max="8456" width="19.85546875" style="1" customWidth="1"/>
    <col min="8457" max="8457" width="10.28515625" style="1" customWidth="1"/>
    <col min="8458" max="8458" width="18.28515625" style="1" customWidth="1"/>
    <col min="8459" max="8459" width="9.140625" style="1"/>
    <col min="8460" max="8460" width="6.28515625" style="1" customWidth="1"/>
    <col min="8461" max="8704" width="9.140625" style="1"/>
    <col min="8705" max="8705" width="4.85546875" style="1" customWidth="1"/>
    <col min="8706" max="8706" width="48.140625" style="1" customWidth="1"/>
    <col min="8707" max="8707" width="13.42578125" style="1" customWidth="1"/>
    <col min="8708" max="8708" width="6.28515625" style="1" customWidth="1"/>
    <col min="8709" max="8709" width="8" style="1" customWidth="1"/>
    <col min="8710" max="8710" width="9.28515625" style="1" customWidth="1"/>
    <col min="8711" max="8711" width="11.28515625" style="1" customWidth="1"/>
    <col min="8712" max="8712" width="19.85546875" style="1" customWidth="1"/>
    <col min="8713" max="8713" width="10.28515625" style="1" customWidth="1"/>
    <col min="8714" max="8714" width="18.28515625" style="1" customWidth="1"/>
    <col min="8715" max="8715" width="9.140625" style="1"/>
    <col min="8716" max="8716" width="6.28515625" style="1" customWidth="1"/>
    <col min="8717" max="8960" width="9.140625" style="1"/>
    <col min="8961" max="8961" width="4.85546875" style="1" customWidth="1"/>
    <col min="8962" max="8962" width="48.140625" style="1" customWidth="1"/>
    <col min="8963" max="8963" width="13.42578125" style="1" customWidth="1"/>
    <col min="8964" max="8964" width="6.28515625" style="1" customWidth="1"/>
    <col min="8965" max="8965" width="8" style="1" customWidth="1"/>
    <col min="8966" max="8966" width="9.28515625" style="1" customWidth="1"/>
    <col min="8967" max="8967" width="11.28515625" style="1" customWidth="1"/>
    <col min="8968" max="8968" width="19.85546875" style="1" customWidth="1"/>
    <col min="8969" max="8969" width="10.28515625" style="1" customWidth="1"/>
    <col min="8970" max="8970" width="18.28515625" style="1" customWidth="1"/>
    <col min="8971" max="8971" width="9.140625" style="1"/>
    <col min="8972" max="8972" width="6.28515625" style="1" customWidth="1"/>
    <col min="8973" max="9216" width="9.140625" style="1"/>
    <col min="9217" max="9217" width="4.85546875" style="1" customWidth="1"/>
    <col min="9218" max="9218" width="48.140625" style="1" customWidth="1"/>
    <col min="9219" max="9219" width="13.42578125" style="1" customWidth="1"/>
    <col min="9220" max="9220" width="6.28515625" style="1" customWidth="1"/>
    <col min="9221" max="9221" width="8" style="1" customWidth="1"/>
    <col min="9222" max="9222" width="9.28515625" style="1" customWidth="1"/>
    <col min="9223" max="9223" width="11.28515625" style="1" customWidth="1"/>
    <col min="9224" max="9224" width="19.85546875" style="1" customWidth="1"/>
    <col min="9225" max="9225" width="10.28515625" style="1" customWidth="1"/>
    <col min="9226" max="9226" width="18.28515625" style="1" customWidth="1"/>
    <col min="9227" max="9227" width="9.140625" style="1"/>
    <col min="9228" max="9228" width="6.28515625" style="1" customWidth="1"/>
    <col min="9229" max="9472" width="9.140625" style="1"/>
    <col min="9473" max="9473" width="4.85546875" style="1" customWidth="1"/>
    <col min="9474" max="9474" width="48.140625" style="1" customWidth="1"/>
    <col min="9475" max="9475" width="13.42578125" style="1" customWidth="1"/>
    <col min="9476" max="9476" width="6.28515625" style="1" customWidth="1"/>
    <col min="9477" max="9477" width="8" style="1" customWidth="1"/>
    <col min="9478" max="9478" width="9.28515625" style="1" customWidth="1"/>
    <col min="9479" max="9479" width="11.28515625" style="1" customWidth="1"/>
    <col min="9480" max="9480" width="19.85546875" style="1" customWidth="1"/>
    <col min="9481" max="9481" width="10.28515625" style="1" customWidth="1"/>
    <col min="9482" max="9482" width="18.28515625" style="1" customWidth="1"/>
    <col min="9483" max="9483" width="9.140625" style="1"/>
    <col min="9484" max="9484" width="6.28515625" style="1" customWidth="1"/>
    <col min="9485" max="9728" width="9.140625" style="1"/>
    <col min="9729" max="9729" width="4.85546875" style="1" customWidth="1"/>
    <col min="9730" max="9730" width="48.140625" style="1" customWidth="1"/>
    <col min="9731" max="9731" width="13.42578125" style="1" customWidth="1"/>
    <col min="9732" max="9732" width="6.28515625" style="1" customWidth="1"/>
    <col min="9733" max="9733" width="8" style="1" customWidth="1"/>
    <col min="9734" max="9734" width="9.28515625" style="1" customWidth="1"/>
    <col min="9735" max="9735" width="11.28515625" style="1" customWidth="1"/>
    <col min="9736" max="9736" width="19.85546875" style="1" customWidth="1"/>
    <col min="9737" max="9737" width="10.28515625" style="1" customWidth="1"/>
    <col min="9738" max="9738" width="18.28515625" style="1" customWidth="1"/>
    <col min="9739" max="9739" width="9.140625" style="1"/>
    <col min="9740" max="9740" width="6.28515625" style="1" customWidth="1"/>
    <col min="9741" max="9984" width="9.140625" style="1"/>
    <col min="9985" max="9985" width="4.85546875" style="1" customWidth="1"/>
    <col min="9986" max="9986" width="48.140625" style="1" customWidth="1"/>
    <col min="9987" max="9987" width="13.42578125" style="1" customWidth="1"/>
    <col min="9988" max="9988" width="6.28515625" style="1" customWidth="1"/>
    <col min="9989" max="9989" width="8" style="1" customWidth="1"/>
    <col min="9990" max="9990" width="9.28515625" style="1" customWidth="1"/>
    <col min="9991" max="9991" width="11.28515625" style="1" customWidth="1"/>
    <col min="9992" max="9992" width="19.85546875" style="1" customWidth="1"/>
    <col min="9993" max="9993" width="10.28515625" style="1" customWidth="1"/>
    <col min="9994" max="9994" width="18.28515625" style="1" customWidth="1"/>
    <col min="9995" max="9995" width="9.140625" style="1"/>
    <col min="9996" max="9996" width="6.28515625" style="1" customWidth="1"/>
    <col min="9997" max="10240" width="9.140625" style="1"/>
    <col min="10241" max="10241" width="4.85546875" style="1" customWidth="1"/>
    <col min="10242" max="10242" width="48.140625" style="1" customWidth="1"/>
    <col min="10243" max="10243" width="13.42578125" style="1" customWidth="1"/>
    <col min="10244" max="10244" width="6.28515625" style="1" customWidth="1"/>
    <col min="10245" max="10245" width="8" style="1" customWidth="1"/>
    <col min="10246" max="10246" width="9.28515625" style="1" customWidth="1"/>
    <col min="10247" max="10247" width="11.28515625" style="1" customWidth="1"/>
    <col min="10248" max="10248" width="19.85546875" style="1" customWidth="1"/>
    <col min="10249" max="10249" width="10.28515625" style="1" customWidth="1"/>
    <col min="10250" max="10250" width="18.28515625" style="1" customWidth="1"/>
    <col min="10251" max="10251" width="9.140625" style="1"/>
    <col min="10252" max="10252" width="6.28515625" style="1" customWidth="1"/>
    <col min="10253" max="10496" width="9.140625" style="1"/>
    <col min="10497" max="10497" width="4.85546875" style="1" customWidth="1"/>
    <col min="10498" max="10498" width="48.140625" style="1" customWidth="1"/>
    <col min="10499" max="10499" width="13.42578125" style="1" customWidth="1"/>
    <col min="10500" max="10500" width="6.28515625" style="1" customWidth="1"/>
    <col min="10501" max="10501" width="8" style="1" customWidth="1"/>
    <col min="10502" max="10502" width="9.28515625" style="1" customWidth="1"/>
    <col min="10503" max="10503" width="11.28515625" style="1" customWidth="1"/>
    <col min="10504" max="10504" width="19.85546875" style="1" customWidth="1"/>
    <col min="10505" max="10505" width="10.28515625" style="1" customWidth="1"/>
    <col min="10506" max="10506" width="18.28515625" style="1" customWidth="1"/>
    <col min="10507" max="10507" width="9.140625" style="1"/>
    <col min="10508" max="10508" width="6.28515625" style="1" customWidth="1"/>
    <col min="10509" max="10752" width="9.140625" style="1"/>
    <col min="10753" max="10753" width="4.85546875" style="1" customWidth="1"/>
    <col min="10754" max="10754" width="48.140625" style="1" customWidth="1"/>
    <col min="10755" max="10755" width="13.42578125" style="1" customWidth="1"/>
    <col min="10756" max="10756" width="6.28515625" style="1" customWidth="1"/>
    <col min="10757" max="10757" width="8" style="1" customWidth="1"/>
    <col min="10758" max="10758" width="9.28515625" style="1" customWidth="1"/>
    <col min="10759" max="10759" width="11.28515625" style="1" customWidth="1"/>
    <col min="10760" max="10760" width="19.85546875" style="1" customWidth="1"/>
    <col min="10761" max="10761" width="10.28515625" style="1" customWidth="1"/>
    <col min="10762" max="10762" width="18.28515625" style="1" customWidth="1"/>
    <col min="10763" max="10763" width="9.140625" style="1"/>
    <col min="10764" max="10764" width="6.28515625" style="1" customWidth="1"/>
    <col min="10765" max="11008" width="9.140625" style="1"/>
    <col min="11009" max="11009" width="4.85546875" style="1" customWidth="1"/>
    <col min="11010" max="11010" width="48.140625" style="1" customWidth="1"/>
    <col min="11011" max="11011" width="13.42578125" style="1" customWidth="1"/>
    <col min="11012" max="11012" width="6.28515625" style="1" customWidth="1"/>
    <col min="11013" max="11013" width="8" style="1" customWidth="1"/>
    <col min="11014" max="11014" width="9.28515625" style="1" customWidth="1"/>
    <col min="11015" max="11015" width="11.28515625" style="1" customWidth="1"/>
    <col min="11016" max="11016" width="19.85546875" style="1" customWidth="1"/>
    <col min="11017" max="11017" width="10.28515625" style="1" customWidth="1"/>
    <col min="11018" max="11018" width="18.28515625" style="1" customWidth="1"/>
    <col min="11019" max="11019" width="9.140625" style="1"/>
    <col min="11020" max="11020" width="6.28515625" style="1" customWidth="1"/>
    <col min="11021" max="11264" width="9.140625" style="1"/>
    <col min="11265" max="11265" width="4.85546875" style="1" customWidth="1"/>
    <col min="11266" max="11266" width="48.140625" style="1" customWidth="1"/>
    <col min="11267" max="11267" width="13.42578125" style="1" customWidth="1"/>
    <col min="11268" max="11268" width="6.28515625" style="1" customWidth="1"/>
    <col min="11269" max="11269" width="8" style="1" customWidth="1"/>
    <col min="11270" max="11270" width="9.28515625" style="1" customWidth="1"/>
    <col min="11271" max="11271" width="11.28515625" style="1" customWidth="1"/>
    <col min="11272" max="11272" width="19.85546875" style="1" customWidth="1"/>
    <col min="11273" max="11273" width="10.28515625" style="1" customWidth="1"/>
    <col min="11274" max="11274" width="18.28515625" style="1" customWidth="1"/>
    <col min="11275" max="11275" width="9.140625" style="1"/>
    <col min="11276" max="11276" width="6.28515625" style="1" customWidth="1"/>
    <col min="11277" max="11520" width="9.140625" style="1"/>
    <col min="11521" max="11521" width="4.85546875" style="1" customWidth="1"/>
    <col min="11522" max="11522" width="48.140625" style="1" customWidth="1"/>
    <col min="11523" max="11523" width="13.42578125" style="1" customWidth="1"/>
    <col min="11524" max="11524" width="6.28515625" style="1" customWidth="1"/>
    <col min="11525" max="11525" width="8" style="1" customWidth="1"/>
    <col min="11526" max="11526" width="9.28515625" style="1" customWidth="1"/>
    <col min="11527" max="11527" width="11.28515625" style="1" customWidth="1"/>
    <col min="11528" max="11528" width="19.85546875" style="1" customWidth="1"/>
    <col min="11529" max="11529" width="10.28515625" style="1" customWidth="1"/>
    <col min="11530" max="11530" width="18.28515625" style="1" customWidth="1"/>
    <col min="11531" max="11531" width="9.140625" style="1"/>
    <col min="11532" max="11532" width="6.28515625" style="1" customWidth="1"/>
    <col min="11533" max="11776" width="9.140625" style="1"/>
    <col min="11777" max="11777" width="4.85546875" style="1" customWidth="1"/>
    <col min="11778" max="11778" width="48.140625" style="1" customWidth="1"/>
    <col min="11779" max="11779" width="13.42578125" style="1" customWidth="1"/>
    <col min="11780" max="11780" width="6.28515625" style="1" customWidth="1"/>
    <col min="11781" max="11781" width="8" style="1" customWidth="1"/>
    <col min="11782" max="11782" width="9.28515625" style="1" customWidth="1"/>
    <col min="11783" max="11783" width="11.28515625" style="1" customWidth="1"/>
    <col min="11784" max="11784" width="19.85546875" style="1" customWidth="1"/>
    <col min="11785" max="11785" width="10.28515625" style="1" customWidth="1"/>
    <col min="11786" max="11786" width="18.28515625" style="1" customWidth="1"/>
    <col min="11787" max="11787" width="9.140625" style="1"/>
    <col min="11788" max="11788" width="6.28515625" style="1" customWidth="1"/>
    <col min="11789" max="12032" width="9.140625" style="1"/>
    <col min="12033" max="12033" width="4.85546875" style="1" customWidth="1"/>
    <col min="12034" max="12034" width="48.140625" style="1" customWidth="1"/>
    <col min="12035" max="12035" width="13.42578125" style="1" customWidth="1"/>
    <col min="12036" max="12036" width="6.28515625" style="1" customWidth="1"/>
    <col min="12037" max="12037" width="8" style="1" customWidth="1"/>
    <col min="12038" max="12038" width="9.28515625" style="1" customWidth="1"/>
    <col min="12039" max="12039" width="11.28515625" style="1" customWidth="1"/>
    <col min="12040" max="12040" width="19.85546875" style="1" customWidth="1"/>
    <col min="12041" max="12041" width="10.28515625" style="1" customWidth="1"/>
    <col min="12042" max="12042" width="18.28515625" style="1" customWidth="1"/>
    <col min="12043" max="12043" width="9.140625" style="1"/>
    <col min="12044" max="12044" width="6.28515625" style="1" customWidth="1"/>
    <col min="12045" max="12288" width="9.140625" style="1"/>
    <col min="12289" max="12289" width="4.85546875" style="1" customWidth="1"/>
    <col min="12290" max="12290" width="48.140625" style="1" customWidth="1"/>
    <col min="12291" max="12291" width="13.42578125" style="1" customWidth="1"/>
    <col min="12292" max="12292" width="6.28515625" style="1" customWidth="1"/>
    <col min="12293" max="12293" width="8" style="1" customWidth="1"/>
    <col min="12294" max="12294" width="9.28515625" style="1" customWidth="1"/>
    <col min="12295" max="12295" width="11.28515625" style="1" customWidth="1"/>
    <col min="12296" max="12296" width="19.85546875" style="1" customWidth="1"/>
    <col min="12297" max="12297" width="10.28515625" style="1" customWidth="1"/>
    <col min="12298" max="12298" width="18.28515625" style="1" customWidth="1"/>
    <col min="12299" max="12299" width="9.140625" style="1"/>
    <col min="12300" max="12300" width="6.28515625" style="1" customWidth="1"/>
    <col min="12301" max="12544" width="9.140625" style="1"/>
    <col min="12545" max="12545" width="4.85546875" style="1" customWidth="1"/>
    <col min="12546" max="12546" width="48.140625" style="1" customWidth="1"/>
    <col min="12547" max="12547" width="13.42578125" style="1" customWidth="1"/>
    <col min="12548" max="12548" width="6.28515625" style="1" customWidth="1"/>
    <col min="12549" max="12549" width="8" style="1" customWidth="1"/>
    <col min="12550" max="12550" width="9.28515625" style="1" customWidth="1"/>
    <col min="12551" max="12551" width="11.28515625" style="1" customWidth="1"/>
    <col min="12552" max="12552" width="19.85546875" style="1" customWidth="1"/>
    <col min="12553" max="12553" width="10.28515625" style="1" customWidth="1"/>
    <col min="12554" max="12554" width="18.28515625" style="1" customWidth="1"/>
    <col min="12555" max="12555" width="9.140625" style="1"/>
    <col min="12556" max="12556" width="6.28515625" style="1" customWidth="1"/>
    <col min="12557" max="12800" width="9.140625" style="1"/>
    <col min="12801" max="12801" width="4.85546875" style="1" customWidth="1"/>
    <col min="12802" max="12802" width="48.140625" style="1" customWidth="1"/>
    <col min="12803" max="12803" width="13.42578125" style="1" customWidth="1"/>
    <col min="12804" max="12804" width="6.28515625" style="1" customWidth="1"/>
    <col min="12805" max="12805" width="8" style="1" customWidth="1"/>
    <col min="12806" max="12806" width="9.28515625" style="1" customWidth="1"/>
    <col min="12807" max="12807" width="11.28515625" style="1" customWidth="1"/>
    <col min="12808" max="12808" width="19.85546875" style="1" customWidth="1"/>
    <col min="12809" max="12809" width="10.28515625" style="1" customWidth="1"/>
    <col min="12810" max="12810" width="18.28515625" style="1" customWidth="1"/>
    <col min="12811" max="12811" width="9.140625" style="1"/>
    <col min="12812" max="12812" width="6.28515625" style="1" customWidth="1"/>
    <col min="12813" max="13056" width="9.140625" style="1"/>
    <col min="13057" max="13057" width="4.85546875" style="1" customWidth="1"/>
    <col min="13058" max="13058" width="48.140625" style="1" customWidth="1"/>
    <col min="13059" max="13059" width="13.42578125" style="1" customWidth="1"/>
    <col min="13060" max="13060" width="6.28515625" style="1" customWidth="1"/>
    <col min="13061" max="13061" width="8" style="1" customWidth="1"/>
    <col min="13062" max="13062" width="9.28515625" style="1" customWidth="1"/>
    <col min="13063" max="13063" width="11.28515625" style="1" customWidth="1"/>
    <col min="13064" max="13064" width="19.85546875" style="1" customWidth="1"/>
    <col min="13065" max="13065" width="10.28515625" style="1" customWidth="1"/>
    <col min="13066" max="13066" width="18.28515625" style="1" customWidth="1"/>
    <col min="13067" max="13067" width="9.140625" style="1"/>
    <col min="13068" max="13068" width="6.28515625" style="1" customWidth="1"/>
    <col min="13069" max="13312" width="9.140625" style="1"/>
    <col min="13313" max="13313" width="4.85546875" style="1" customWidth="1"/>
    <col min="13314" max="13314" width="48.140625" style="1" customWidth="1"/>
    <col min="13315" max="13315" width="13.42578125" style="1" customWidth="1"/>
    <col min="13316" max="13316" width="6.28515625" style="1" customWidth="1"/>
    <col min="13317" max="13317" width="8" style="1" customWidth="1"/>
    <col min="13318" max="13318" width="9.28515625" style="1" customWidth="1"/>
    <col min="13319" max="13319" width="11.28515625" style="1" customWidth="1"/>
    <col min="13320" max="13320" width="19.85546875" style="1" customWidth="1"/>
    <col min="13321" max="13321" width="10.28515625" style="1" customWidth="1"/>
    <col min="13322" max="13322" width="18.28515625" style="1" customWidth="1"/>
    <col min="13323" max="13323" width="9.140625" style="1"/>
    <col min="13324" max="13324" width="6.28515625" style="1" customWidth="1"/>
    <col min="13325" max="13568" width="9.140625" style="1"/>
    <col min="13569" max="13569" width="4.85546875" style="1" customWidth="1"/>
    <col min="13570" max="13570" width="48.140625" style="1" customWidth="1"/>
    <col min="13571" max="13571" width="13.42578125" style="1" customWidth="1"/>
    <col min="13572" max="13572" width="6.28515625" style="1" customWidth="1"/>
    <col min="13573" max="13573" width="8" style="1" customWidth="1"/>
    <col min="13574" max="13574" width="9.28515625" style="1" customWidth="1"/>
    <col min="13575" max="13575" width="11.28515625" style="1" customWidth="1"/>
    <col min="13576" max="13576" width="19.85546875" style="1" customWidth="1"/>
    <col min="13577" max="13577" width="10.28515625" style="1" customWidth="1"/>
    <col min="13578" max="13578" width="18.28515625" style="1" customWidth="1"/>
    <col min="13579" max="13579" width="9.140625" style="1"/>
    <col min="13580" max="13580" width="6.28515625" style="1" customWidth="1"/>
    <col min="13581" max="13824" width="9.140625" style="1"/>
    <col min="13825" max="13825" width="4.85546875" style="1" customWidth="1"/>
    <col min="13826" max="13826" width="48.140625" style="1" customWidth="1"/>
    <col min="13827" max="13827" width="13.42578125" style="1" customWidth="1"/>
    <col min="13828" max="13828" width="6.28515625" style="1" customWidth="1"/>
    <col min="13829" max="13829" width="8" style="1" customWidth="1"/>
    <col min="13830" max="13830" width="9.28515625" style="1" customWidth="1"/>
    <col min="13831" max="13831" width="11.28515625" style="1" customWidth="1"/>
    <col min="13832" max="13832" width="19.85546875" style="1" customWidth="1"/>
    <col min="13833" max="13833" width="10.28515625" style="1" customWidth="1"/>
    <col min="13834" max="13834" width="18.28515625" style="1" customWidth="1"/>
    <col min="13835" max="13835" width="9.140625" style="1"/>
    <col min="13836" max="13836" width="6.28515625" style="1" customWidth="1"/>
    <col min="13837" max="14080" width="9.140625" style="1"/>
    <col min="14081" max="14081" width="4.85546875" style="1" customWidth="1"/>
    <col min="14082" max="14082" width="48.140625" style="1" customWidth="1"/>
    <col min="14083" max="14083" width="13.42578125" style="1" customWidth="1"/>
    <col min="14084" max="14084" width="6.28515625" style="1" customWidth="1"/>
    <col min="14085" max="14085" width="8" style="1" customWidth="1"/>
    <col min="14086" max="14086" width="9.28515625" style="1" customWidth="1"/>
    <col min="14087" max="14087" width="11.28515625" style="1" customWidth="1"/>
    <col min="14088" max="14088" width="19.85546875" style="1" customWidth="1"/>
    <col min="14089" max="14089" width="10.28515625" style="1" customWidth="1"/>
    <col min="14090" max="14090" width="18.28515625" style="1" customWidth="1"/>
    <col min="14091" max="14091" width="9.140625" style="1"/>
    <col min="14092" max="14092" width="6.28515625" style="1" customWidth="1"/>
    <col min="14093" max="14336" width="9.140625" style="1"/>
    <col min="14337" max="14337" width="4.85546875" style="1" customWidth="1"/>
    <col min="14338" max="14338" width="48.140625" style="1" customWidth="1"/>
    <col min="14339" max="14339" width="13.42578125" style="1" customWidth="1"/>
    <col min="14340" max="14340" width="6.28515625" style="1" customWidth="1"/>
    <col min="14341" max="14341" width="8" style="1" customWidth="1"/>
    <col min="14342" max="14342" width="9.28515625" style="1" customWidth="1"/>
    <col min="14343" max="14343" width="11.28515625" style="1" customWidth="1"/>
    <col min="14344" max="14344" width="19.85546875" style="1" customWidth="1"/>
    <col min="14345" max="14345" width="10.28515625" style="1" customWidth="1"/>
    <col min="14346" max="14346" width="18.28515625" style="1" customWidth="1"/>
    <col min="14347" max="14347" width="9.140625" style="1"/>
    <col min="14348" max="14348" width="6.28515625" style="1" customWidth="1"/>
    <col min="14349" max="14592" width="9.140625" style="1"/>
    <col min="14593" max="14593" width="4.85546875" style="1" customWidth="1"/>
    <col min="14594" max="14594" width="48.140625" style="1" customWidth="1"/>
    <col min="14595" max="14595" width="13.42578125" style="1" customWidth="1"/>
    <col min="14596" max="14596" width="6.28515625" style="1" customWidth="1"/>
    <col min="14597" max="14597" width="8" style="1" customWidth="1"/>
    <col min="14598" max="14598" width="9.28515625" style="1" customWidth="1"/>
    <col min="14599" max="14599" width="11.28515625" style="1" customWidth="1"/>
    <col min="14600" max="14600" width="19.85546875" style="1" customWidth="1"/>
    <col min="14601" max="14601" width="10.28515625" style="1" customWidth="1"/>
    <col min="14602" max="14602" width="18.28515625" style="1" customWidth="1"/>
    <col min="14603" max="14603" width="9.140625" style="1"/>
    <col min="14604" max="14604" width="6.28515625" style="1" customWidth="1"/>
    <col min="14605" max="14848" width="9.140625" style="1"/>
    <col min="14849" max="14849" width="4.85546875" style="1" customWidth="1"/>
    <col min="14850" max="14850" width="48.140625" style="1" customWidth="1"/>
    <col min="14851" max="14851" width="13.42578125" style="1" customWidth="1"/>
    <col min="14852" max="14852" width="6.28515625" style="1" customWidth="1"/>
    <col min="14853" max="14853" width="8" style="1" customWidth="1"/>
    <col min="14854" max="14854" width="9.28515625" style="1" customWidth="1"/>
    <col min="14855" max="14855" width="11.28515625" style="1" customWidth="1"/>
    <col min="14856" max="14856" width="19.85546875" style="1" customWidth="1"/>
    <col min="14857" max="14857" width="10.28515625" style="1" customWidth="1"/>
    <col min="14858" max="14858" width="18.28515625" style="1" customWidth="1"/>
    <col min="14859" max="14859" width="9.140625" style="1"/>
    <col min="14860" max="14860" width="6.28515625" style="1" customWidth="1"/>
    <col min="14861" max="15104" width="9.140625" style="1"/>
    <col min="15105" max="15105" width="4.85546875" style="1" customWidth="1"/>
    <col min="15106" max="15106" width="48.140625" style="1" customWidth="1"/>
    <col min="15107" max="15107" width="13.42578125" style="1" customWidth="1"/>
    <col min="15108" max="15108" width="6.28515625" style="1" customWidth="1"/>
    <col min="15109" max="15109" width="8" style="1" customWidth="1"/>
    <col min="15110" max="15110" width="9.28515625" style="1" customWidth="1"/>
    <col min="15111" max="15111" width="11.28515625" style="1" customWidth="1"/>
    <col min="15112" max="15112" width="19.85546875" style="1" customWidth="1"/>
    <col min="15113" max="15113" width="10.28515625" style="1" customWidth="1"/>
    <col min="15114" max="15114" width="18.28515625" style="1" customWidth="1"/>
    <col min="15115" max="15115" width="9.140625" style="1"/>
    <col min="15116" max="15116" width="6.28515625" style="1" customWidth="1"/>
    <col min="15117" max="15360" width="9.140625" style="1"/>
    <col min="15361" max="15361" width="4.85546875" style="1" customWidth="1"/>
    <col min="15362" max="15362" width="48.140625" style="1" customWidth="1"/>
    <col min="15363" max="15363" width="13.42578125" style="1" customWidth="1"/>
    <col min="15364" max="15364" width="6.28515625" style="1" customWidth="1"/>
    <col min="15365" max="15365" width="8" style="1" customWidth="1"/>
    <col min="15366" max="15366" width="9.28515625" style="1" customWidth="1"/>
    <col min="15367" max="15367" width="11.28515625" style="1" customWidth="1"/>
    <col min="15368" max="15368" width="19.85546875" style="1" customWidth="1"/>
    <col min="15369" max="15369" width="10.28515625" style="1" customWidth="1"/>
    <col min="15370" max="15370" width="18.28515625" style="1" customWidth="1"/>
    <col min="15371" max="15371" width="9.140625" style="1"/>
    <col min="15372" max="15372" width="6.28515625" style="1" customWidth="1"/>
    <col min="15373" max="15616" width="9.140625" style="1"/>
    <col min="15617" max="15617" width="4.85546875" style="1" customWidth="1"/>
    <col min="15618" max="15618" width="48.140625" style="1" customWidth="1"/>
    <col min="15619" max="15619" width="13.42578125" style="1" customWidth="1"/>
    <col min="15620" max="15620" width="6.28515625" style="1" customWidth="1"/>
    <col min="15621" max="15621" width="8" style="1" customWidth="1"/>
    <col min="15622" max="15622" width="9.28515625" style="1" customWidth="1"/>
    <col min="15623" max="15623" width="11.28515625" style="1" customWidth="1"/>
    <col min="15624" max="15624" width="19.85546875" style="1" customWidth="1"/>
    <col min="15625" max="15625" width="10.28515625" style="1" customWidth="1"/>
    <col min="15626" max="15626" width="18.28515625" style="1" customWidth="1"/>
    <col min="15627" max="15627" width="9.140625" style="1"/>
    <col min="15628" max="15628" width="6.28515625" style="1" customWidth="1"/>
    <col min="15629" max="15872" width="9.140625" style="1"/>
    <col min="15873" max="15873" width="4.85546875" style="1" customWidth="1"/>
    <col min="15874" max="15874" width="48.140625" style="1" customWidth="1"/>
    <col min="15875" max="15875" width="13.42578125" style="1" customWidth="1"/>
    <col min="15876" max="15876" width="6.28515625" style="1" customWidth="1"/>
    <col min="15877" max="15877" width="8" style="1" customWidth="1"/>
    <col min="15878" max="15878" width="9.28515625" style="1" customWidth="1"/>
    <col min="15879" max="15879" width="11.28515625" style="1" customWidth="1"/>
    <col min="15880" max="15880" width="19.85546875" style="1" customWidth="1"/>
    <col min="15881" max="15881" width="10.28515625" style="1" customWidth="1"/>
    <col min="15882" max="15882" width="18.28515625" style="1" customWidth="1"/>
    <col min="15883" max="15883" width="9.140625" style="1"/>
    <col min="15884" max="15884" width="6.28515625" style="1" customWidth="1"/>
    <col min="15885" max="16128" width="9.140625" style="1"/>
    <col min="16129" max="16129" width="4.85546875" style="1" customWidth="1"/>
    <col min="16130" max="16130" width="48.140625" style="1" customWidth="1"/>
    <col min="16131" max="16131" width="13.42578125" style="1" customWidth="1"/>
    <col min="16132" max="16132" width="6.28515625" style="1" customWidth="1"/>
    <col min="16133" max="16133" width="8" style="1" customWidth="1"/>
    <col min="16134" max="16134" width="9.28515625" style="1" customWidth="1"/>
    <col min="16135" max="16135" width="11.28515625" style="1" customWidth="1"/>
    <col min="16136" max="16136" width="19.85546875" style="1" customWidth="1"/>
    <col min="16137" max="16137" width="10.28515625" style="1" customWidth="1"/>
    <col min="16138" max="16138" width="18.28515625" style="1" customWidth="1"/>
    <col min="16139" max="16139" width="9.140625" style="1"/>
    <col min="16140" max="16140" width="6.28515625" style="1" customWidth="1"/>
    <col min="16141" max="16384" width="9.140625" style="1"/>
  </cols>
  <sheetData>
    <row r="1" spans="1:14" ht="20.25" customHeight="1" x14ac:dyDescent="0.3">
      <c r="B1" s="403" t="s">
        <v>1219</v>
      </c>
      <c r="C1" s="403"/>
      <c r="D1" s="124"/>
      <c r="E1" s="124"/>
      <c r="F1" s="124"/>
      <c r="G1" s="125"/>
      <c r="H1" s="126"/>
      <c r="I1" s="126"/>
      <c r="J1" s="126"/>
      <c r="K1" s="126"/>
      <c r="L1" s="126"/>
    </row>
    <row r="2" spans="1:14" ht="15" customHeight="1" x14ac:dyDescent="0.3">
      <c r="A2" s="127"/>
      <c r="B2" s="128"/>
      <c r="C2" s="128"/>
      <c r="D2" s="128"/>
      <c r="E2" s="128"/>
      <c r="F2" s="493" t="s">
        <v>1363</v>
      </c>
      <c r="G2" s="493"/>
      <c r="H2" s="126"/>
      <c r="I2" s="126"/>
      <c r="J2" s="126"/>
      <c r="K2" s="126"/>
      <c r="L2" s="126"/>
    </row>
    <row r="3" spans="1:14" ht="32.25" customHeight="1" x14ac:dyDescent="0.2">
      <c r="B3" s="404" t="s">
        <v>1220</v>
      </c>
      <c r="C3" s="404"/>
      <c r="D3" s="404"/>
      <c r="E3" s="404"/>
      <c r="F3" s="404"/>
      <c r="G3" s="404"/>
      <c r="H3" s="126"/>
      <c r="I3" s="126"/>
      <c r="J3" s="126"/>
      <c r="K3" s="126"/>
      <c r="L3" s="126"/>
    </row>
    <row r="4" spans="1:14" ht="9.75" customHeight="1" x14ac:dyDescent="0.2">
      <c r="A4" s="129"/>
      <c r="B4" s="129"/>
      <c r="C4" s="129"/>
      <c r="D4" s="129"/>
      <c r="E4" s="129"/>
      <c r="F4" s="129"/>
      <c r="G4" s="129"/>
      <c r="H4" s="126"/>
      <c r="I4" s="126"/>
      <c r="J4" s="126"/>
      <c r="K4" s="126"/>
      <c r="L4" s="126"/>
    </row>
    <row r="5" spans="1:14" ht="33" customHeight="1" x14ac:dyDescent="0.2">
      <c r="A5" s="405" t="s">
        <v>1130</v>
      </c>
      <c r="B5" s="405" t="s">
        <v>1131</v>
      </c>
      <c r="C5" s="406" t="s">
        <v>1132</v>
      </c>
      <c r="D5" s="405" t="s">
        <v>4</v>
      </c>
      <c r="E5" s="408" t="s">
        <v>1221</v>
      </c>
      <c r="F5" s="408"/>
      <c r="G5" s="408"/>
      <c r="H5" s="130"/>
      <c r="I5" s="130"/>
      <c r="J5" s="126"/>
      <c r="K5" s="126"/>
      <c r="L5" s="126"/>
    </row>
    <row r="6" spans="1:14" ht="17.25" customHeight="1" x14ac:dyDescent="0.2">
      <c r="A6" s="405"/>
      <c r="B6" s="405"/>
      <c r="C6" s="407"/>
      <c r="D6" s="405"/>
      <c r="E6" s="131" t="s">
        <v>1222</v>
      </c>
      <c r="F6" s="131" t="s">
        <v>1133</v>
      </c>
      <c r="G6" s="131" t="s">
        <v>1137</v>
      </c>
      <c r="H6" s="132"/>
      <c r="I6" s="132"/>
      <c r="J6" s="132"/>
      <c r="K6" s="132"/>
      <c r="L6" s="132"/>
    </row>
    <row r="7" spans="1:14" ht="15" x14ac:dyDescent="0.2">
      <c r="A7" s="133">
        <v>1</v>
      </c>
      <c r="B7" s="133">
        <v>2</v>
      </c>
      <c r="C7" s="134">
        <v>3</v>
      </c>
      <c r="D7" s="133">
        <v>4</v>
      </c>
      <c r="E7" s="135">
        <v>5</v>
      </c>
      <c r="F7" s="135">
        <v>6</v>
      </c>
      <c r="G7" s="135">
        <v>7</v>
      </c>
      <c r="H7" s="132"/>
      <c r="I7" s="136"/>
      <c r="J7" s="1" t="s">
        <v>1223</v>
      </c>
    </row>
    <row r="8" spans="1:14" ht="32.25" customHeight="1" x14ac:dyDescent="0.2">
      <c r="A8" s="460">
        <v>1</v>
      </c>
      <c r="B8" s="461" t="s">
        <v>1224</v>
      </c>
      <c r="C8" s="462">
        <v>7130601958</v>
      </c>
      <c r="D8" s="463" t="s">
        <v>271</v>
      </c>
      <c r="E8" s="464">
        <v>482.3</v>
      </c>
      <c r="F8" s="465">
        <f>VLOOKUP(C8,'SOR RATE'!A:D,4,0)/1000</f>
        <v>62.813760000000002</v>
      </c>
      <c r="G8" s="465">
        <f>F8*E8</f>
        <v>30295.076448000003</v>
      </c>
      <c r="H8" s="77"/>
      <c r="I8" s="77"/>
      <c r="J8" s="77"/>
      <c r="K8" s="77"/>
      <c r="L8" s="77"/>
      <c r="M8" s="77"/>
      <c r="N8" s="77"/>
    </row>
    <row r="9" spans="1:14" ht="16.5" customHeight="1" x14ac:dyDescent="0.2">
      <c r="A9" s="466">
        <v>2</v>
      </c>
      <c r="B9" s="467" t="s">
        <v>1225</v>
      </c>
      <c r="C9" s="460">
        <v>7130810595</v>
      </c>
      <c r="D9" s="468" t="s">
        <v>120</v>
      </c>
      <c r="E9" s="469">
        <v>1</v>
      </c>
      <c r="F9" s="465">
        <f>VLOOKUP(C9,'SOR RATE'!A:D,4,0)</f>
        <v>2899.86</v>
      </c>
      <c r="G9" s="465">
        <f>F9*E9</f>
        <v>2899.86</v>
      </c>
      <c r="I9" s="132"/>
      <c r="J9" s="132"/>
      <c r="K9" s="132"/>
    </row>
    <row r="10" spans="1:14" ht="17.25" customHeight="1" x14ac:dyDescent="0.2">
      <c r="A10" s="470">
        <v>3</v>
      </c>
      <c r="B10" s="467" t="s">
        <v>1226</v>
      </c>
      <c r="C10" s="471"/>
      <c r="D10" s="472"/>
      <c r="E10" s="472"/>
      <c r="F10" s="472"/>
      <c r="G10" s="473"/>
      <c r="H10" s="126"/>
      <c r="J10" s="137"/>
    </row>
    <row r="11" spans="1:14" ht="17.25" customHeight="1" x14ac:dyDescent="0.2">
      <c r="A11" s="474"/>
      <c r="B11" s="461" t="s">
        <v>1227</v>
      </c>
      <c r="C11" s="462">
        <v>7130810692</v>
      </c>
      <c r="D11" s="348" t="s">
        <v>351</v>
      </c>
      <c r="E11" s="469">
        <v>1</v>
      </c>
      <c r="F11" s="465">
        <f>VLOOKUP(C11,'SOR RATE'!A:D,4,0)</f>
        <v>447.87</v>
      </c>
      <c r="G11" s="465">
        <f>F11*E11</f>
        <v>447.87</v>
      </c>
      <c r="H11" s="126"/>
      <c r="J11" s="136"/>
      <c r="K11" s="136"/>
    </row>
    <row r="12" spans="1:14" ht="17.25" customHeight="1" x14ac:dyDescent="0.2">
      <c r="A12" s="469">
        <v>4</v>
      </c>
      <c r="B12" s="467" t="s">
        <v>1228</v>
      </c>
      <c r="C12" s="460">
        <v>7130810676</v>
      </c>
      <c r="D12" s="468" t="s">
        <v>120</v>
      </c>
      <c r="E12" s="469">
        <v>1</v>
      </c>
      <c r="F12" s="465">
        <f>VLOOKUP(C12,'SOR RATE'!A:D,4,0)</f>
        <v>482.48</v>
      </c>
      <c r="G12" s="465">
        <f>F12*E12</f>
        <v>482.48</v>
      </c>
      <c r="H12" s="126"/>
      <c r="I12" s="138"/>
      <c r="J12" s="138"/>
      <c r="K12" s="138"/>
    </row>
    <row r="13" spans="1:14" ht="17.25" customHeight="1" x14ac:dyDescent="0.2">
      <c r="A13" s="460">
        <v>5</v>
      </c>
      <c r="B13" s="467" t="s">
        <v>1157</v>
      </c>
      <c r="C13" s="460">
        <v>7130870013</v>
      </c>
      <c r="D13" s="468" t="s">
        <v>20</v>
      </c>
      <c r="E13" s="469">
        <v>1</v>
      </c>
      <c r="F13" s="465">
        <f>VLOOKUP(C13,'SOR RATE'!A:D,4,0)</f>
        <v>149.30000000000001</v>
      </c>
      <c r="G13" s="465">
        <f>F13*E13</f>
        <v>149.30000000000001</v>
      </c>
      <c r="H13" s="139"/>
      <c r="I13" s="140"/>
      <c r="J13" s="140"/>
      <c r="K13" s="136"/>
      <c r="L13" s="136"/>
    </row>
    <row r="14" spans="1:14" ht="15.75" customHeight="1" x14ac:dyDescent="0.2">
      <c r="A14" s="466">
        <v>6</v>
      </c>
      <c r="B14" s="475" t="s">
        <v>1148</v>
      </c>
      <c r="C14" s="462">
        <v>7130820009</v>
      </c>
      <c r="D14" s="468" t="s">
        <v>120</v>
      </c>
      <c r="E14" s="469">
        <v>3</v>
      </c>
      <c r="F14" s="465">
        <f>VLOOKUP(C14,'SOR RATE'!A:D,4,0)</f>
        <v>333.95</v>
      </c>
      <c r="G14" s="465">
        <f>F14*E14</f>
        <v>1001.8499999999999</v>
      </c>
      <c r="H14" s="126"/>
      <c r="J14" s="77"/>
      <c r="K14" s="77"/>
    </row>
    <row r="15" spans="1:14" ht="46.5" customHeight="1" x14ac:dyDescent="0.2">
      <c r="A15" s="460">
        <v>7</v>
      </c>
      <c r="B15" s="476" t="s">
        <v>1229</v>
      </c>
      <c r="C15" s="460">
        <v>7130200202</v>
      </c>
      <c r="D15" s="468" t="s">
        <v>9</v>
      </c>
      <c r="E15" s="465">
        <v>0.65</v>
      </c>
      <c r="F15" s="465">
        <f>VLOOKUP(C15,'SOR RATE'!A:D,4,0)</f>
        <v>2970</v>
      </c>
      <c r="G15" s="465">
        <f>E15*F15</f>
        <v>1930.5</v>
      </c>
      <c r="H15" s="218" t="s">
        <v>10</v>
      </c>
      <c r="I15" s="141"/>
      <c r="J15" s="141"/>
      <c r="K15" s="136"/>
    </row>
    <row r="16" spans="1:14" ht="14.25" x14ac:dyDescent="0.2">
      <c r="A16" s="466">
        <v>8</v>
      </c>
      <c r="B16" s="467" t="s">
        <v>1204</v>
      </c>
      <c r="C16" s="460">
        <v>7130211158</v>
      </c>
      <c r="D16" s="468" t="s">
        <v>25</v>
      </c>
      <c r="E16" s="469">
        <v>1</v>
      </c>
      <c r="F16" s="465">
        <f>VLOOKUP(C16,'SOR RATE'!A:D,4,0)</f>
        <v>181.98</v>
      </c>
      <c r="G16" s="465">
        <f>F16*E16</f>
        <v>181.98</v>
      </c>
      <c r="H16" s="126"/>
      <c r="I16" s="142"/>
      <c r="J16" s="136"/>
      <c r="K16" s="136"/>
    </row>
    <row r="17" spans="1:12" ht="14.25" x14ac:dyDescent="0.2">
      <c r="A17" s="466">
        <v>9</v>
      </c>
      <c r="B17" s="467" t="s">
        <v>1205</v>
      </c>
      <c r="C17" s="460">
        <v>7130210809</v>
      </c>
      <c r="D17" s="468" t="s">
        <v>25</v>
      </c>
      <c r="E17" s="469">
        <v>1</v>
      </c>
      <c r="F17" s="465">
        <f>VLOOKUP(C17,'SOR RATE'!A:D,4,0)</f>
        <v>406.6</v>
      </c>
      <c r="G17" s="465">
        <f>F17*E17</f>
        <v>406.6</v>
      </c>
    </row>
    <row r="18" spans="1:12" ht="16.5" customHeight="1" x14ac:dyDescent="0.2">
      <c r="A18" s="466">
        <v>10</v>
      </c>
      <c r="B18" s="461" t="s">
        <v>1160</v>
      </c>
      <c r="C18" s="462">
        <v>7130610206</v>
      </c>
      <c r="D18" s="468" t="s">
        <v>271</v>
      </c>
      <c r="E18" s="469">
        <v>2</v>
      </c>
      <c r="F18" s="465">
        <f>VLOOKUP(C18,'SOR RATE'!A:D,4,0)/1000</f>
        <v>106.03427000000001</v>
      </c>
      <c r="G18" s="465">
        <f>F18*E18</f>
        <v>212.06854000000001</v>
      </c>
      <c r="H18" s="71"/>
      <c r="I18" s="70"/>
      <c r="J18" s="70"/>
      <c r="K18" s="73"/>
      <c r="L18" s="126"/>
    </row>
    <row r="19" spans="1:12" ht="15.75" customHeight="1" x14ac:dyDescent="0.2">
      <c r="A19" s="466">
        <v>11</v>
      </c>
      <c r="B19" s="467" t="s">
        <v>1230</v>
      </c>
      <c r="C19" s="460">
        <v>7130880041</v>
      </c>
      <c r="D19" s="468" t="s">
        <v>120</v>
      </c>
      <c r="E19" s="469">
        <v>1</v>
      </c>
      <c r="F19" s="465">
        <f>VLOOKUP(C19,'SOR RATE'!A:D,4,0)</f>
        <v>123.66</v>
      </c>
      <c r="G19" s="465">
        <f>F19*E19</f>
        <v>123.66</v>
      </c>
      <c r="H19" s="126"/>
      <c r="I19" s="126"/>
      <c r="J19" s="126"/>
      <c r="K19" s="126"/>
      <c r="L19" s="126"/>
    </row>
    <row r="20" spans="1:12" ht="18" customHeight="1" x14ac:dyDescent="0.2">
      <c r="A20" s="460">
        <v>12</v>
      </c>
      <c r="B20" s="467" t="s">
        <v>1231</v>
      </c>
      <c r="C20" s="460">
        <v>7130830006</v>
      </c>
      <c r="D20" s="468" t="s">
        <v>271</v>
      </c>
      <c r="E20" s="465">
        <v>0.5</v>
      </c>
      <c r="F20" s="465">
        <f>VLOOKUP(C20,'SOR RATE'!A:D,4,0)</f>
        <v>204.16</v>
      </c>
      <c r="G20" s="465">
        <f>F20*E20</f>
        <v>102.08</v>
      </c>
      <c r="H20" s="126"/>
      <c r="I20" s="126"/>
      <c r="J20" s="126"/>
      <c r="K20" s="126"/>
      <c r="L20" s="126"/>
    </row>
    <row r="21" spans="1:12" ht="17.25" customHeight="1" x14ac:dyDescent="0.2">
      <c r="A21" s="470">
        <v>13</v>
      </c>
      <c r="B21" s="476" t="s">
        <v>1207</v>
      </c>
      <c r="C21" s="477"/>
      <c r="D21" s="468" t="s">
        <v>271</v>
      </c>
      <c r="E21" s="464">
        <v>2.5</v>
      </c>
      <c r="F21" s="465"/>
      <c r="G21" s="465"/>
    </row>
    <row r="22" spans="1:12" ht="18" customHeight="1" x14ac:dyDescent="0.2">
      <c r="A22" s="478"/>
      <c r="B22" s="467" t="s">
        <v>272</v>
      </c>
      <c r="C22" s="460">
        <v>7130620609</v>
      </c>
      <c r="D22" s="479" t="s">
        <v>271</v>
      </c>
      <c r="E22" s="465">
        <v>0.5</v>
      </c>
      <c r="F22" s="465">
        <f>VLOOKUP(C22,'SOR RATE'!A:D,4,0)</f>
        <v>81.75</v>
      </c>
      <c r="G22" s="465">
        <f>F22*E22</f>
        <v>40.875</v>
      </c>
      <c r="H22" s="126"/>
      <c r="I22" s="126"/>
      <c r="J22" s="126"/>
      <c r="K22" s="126"/>
      <c r="L22" s="126"/>
    </row>
    <row r="23" spans="1:12" ht="18" customHeight="1" x14ac:dyDescent="0.2">
      <c r="A23" s="478"/>
      <c r="B23" s="467" t="s">
        <v>274</v>
      </c>
      <c r="C23" s="460">
        <v>7130620614</v>
      </c>
      <c r="D23" s="479" t="s">
        <v>271</v>
      </c>
      <c r="E23" s="469">
        <v>1</v>
      </c>
      <c r="F23" s="465">
        <f>VLOOKUP(C23,'SOR RATE'!A:D,4,0)</f>
        <v>80.39</v>
      </c>
      <c r="G23" s="465">
        <f>F23*E23</f>
        <v>80.39</v>
      </c>
      <c r="H23" s="126"/>
      <c r="I23" s="126"/>
      <c r="J23" s="126"/>
      <c r="K23" s="126"/>
      <c r="L23" s="126"/>
    </row>
    <row r="24" spans="1:12" ht="18" customHeight="1" x14ac:dyDescent="0.2">
      <c r="A24" s="478"/>
      <c r="B24" s="467" t="s">
        <v>284</v>
      </c>
      <c r="C24" s="460">
        <v>7130620619</v>
      </c>
      <c r="D24" s="479" t="s">
        <v>271</v>
      </c>
      <c r="E24" s="465"/>
      <c r="F24" s="465">
        <f>VLOOKUP(C24,'SOR RATE'!A:D,4,0)</f>
        <v>80.39</v>
      </c>
      <c r="G24" s="465"/>
      <c r="H24" s="126"/>
      <c r="I24" s="126"/>
      <c r="K24" s="126"/>
      <c r="L24" s="126"/>
    </row>
    <row r="25" spans="1:12" ht="18" customHeight="1" x14ac:dyDescent="0.2">
      <c r="A25" s="478"/>
      <c r="B25" s="467" t="s">
        <v>288</v>
      </c>
      <c r="C25" s="460">
        <v>7130620625</v>
      </c>
      <c r="D25" s="479" t="s">
        <v>271</v>
      </c>
      <c r="E25" s="469">
        <f>10/10</f>
        <v>1</v>
      </c>
      <c r="F25" s="465">
        <f>VLOOKUP(C25,'SOR RATE'!A:D,4,0)</f>
        <v>79.02</v>
      </c>
      <c r="G25" s="465">
        <f>F25*E25</f>
        <v>79.02</v>
      </c>
      <c r="H25" s="126"/>
      <c r="I25" s="126"/>
      <c r="J25" s="126"/>
      <c r="K25" s="126"/>
      <c r="L25" s="126"/>
    </row>
    <row r="26" spans="1:12" ht="18" customHeight="1" x14ac:dyDescent="0.2">
      <c r="A26" s="480"/>
      <c r="B26" s="467" t="s">
        <v>290</v>
      </c>
      <c r="C26" s="460">
        <v>7130620627</v>
      </c>
      <c r="D26" s="479" t="s">
        <v>271</v>
      </c>
      <c r="E26" s="465"/>
      <c r="F26" s="465">
        <f>VLOOKUP(C26,'SOR RATE'!A:D,4,0)</f>
        <v>79.02</v>
      </c>
      <c r="G26" s="465"/>
      <c r="H26" s="126"/>
      <c r="I26" s="126"/>
      <c r="J26" s="126"/>
      <c r="K26" s="126"/>
      <c r="L26" s="126"/>
    </row>
    <row r="27" spans="1:12" ht="18" customHeight="1" x14ac:dyDescent="0.2">
      <c r="A27" s="481">
        <v>14</v>
      </c>
      <c r="B27" s="482" t="s">
        <v>1164</v>
      </c>
      <c r="C27" s="483"/>
      <c r="D27" s="484"/>
      <c r="E27" s="246"/>
      <c r="F27" s="246"/>
      <c r="G27" s="246">
        <f>SUM(G8:G26)</f>
        <v>38433.609988000011</v>
      </c>
      <c r="H27" s="143"/>
      <c r="I27" s="144"/>
      <c r="J27" s="144"/>
      <c r="K27" s="144"/>
      <c r="L27" s="144"/>
    </row>
    <row r="28" spans="1:12" ht="17.25" customHeight="1" x14ac:dyDescent="0.2">
      <c r="A28" s="481">
        <v>15</v>
      </c>
      <c r="B28" s="482" t="s">
        <v>1165</v>
      </c>
      <c r="C28" s="483"/>
      <c r="D28" s="484"/>
      <c r="E28" s="246"/>
      <c r="F28" s="246"/>
      <c r="G28" s="246">
        <f>G27/1.18</f>
        <v>32570.855922033908</v>
      </c>
      <c r="H28" s="77"/>
      <c r="I28" s="144"/>
      <c r="J28" s="144"/>
      <c r="K28" s="144"/>
      <c r="L28" s="144"/>
    </row>
    <row r="29" spans="1:12" ht="18.75" customHeight="1" x14ac:dyDescent="0.2">
      <c r="A29" s="460">
        <v>16</v>
      </c>
      <c r="B29" s="461" t="s">
        <v>1166</v>
      </c>
      <c r="C29" s="485"/>
      <c r="D29" s="485"/>
      <c r="E29" s="485"/>
      <c r="F29" s="460">
        <v>7.4999999999999997E-2</v>
      </c>
      <c r="G29" s="465">
        <f>G27*F29</f>
        <v>2882.5207491000006</v>
      </c>
      <c r="H29" s="145"/>
      <c r="I29" s="77"/>
      <c r="J29" s="126"/>
      <c r="K29" s="126"/>
      <c r="L29" s="126"/>
    </row>
    <row r="30" spans="1:12" ht="17.25" customHeight="1" x14ac:dyDescent="0.25">
      <c r="A30" s="460">
        <v>17</v>
      </c>
      <c r="B30" s="486" t="s">
        <v>1208</v>
      </c>
      <c r="C30" s="485"/>
      <c r="D30" s="468" t="s">
        <v>9</v>
      </c>
      <c r="E30" s="465">
        <v>0.65</v>
      </c>
      <c r="F30" s="487">
        <f>609.17479416*1.055*1.035</f>
        <v>665.17318711315795</v>
      </c>
      <c r="G30" s="465">
        <f>F30*E30</f>
        <v>432.3625716235527</v>
      </c>
      <c r="H30" s="146"/>
      <c r="I30" s="147"/>
      <c r="J30" s="126"/>
      <c r="K30" s="126"/>
      <c r="L30" s="126"/>
    </row>
    <row r="31" spans="1:12" ht="19.5" customHeight="1" x14ac:dyDescent="0.2">
      <c r="A31" s="460">
        <v>18</v>
      </c>
      <c r="B31" s="467" t="s">
        <v>1232</v>
      </c>
      <c r="C31" s="485"/>
      <c r="D31" s="488"/>
      <c r="E31" s="465"/>
      <c r="F31" s="465"/>
      <c r="G31" s="465">
        <v>3397.91</v>
      </c>
      <c r="H31" s="148"/>
      <c r="I31" s="149"/>
      <c r="J31" s="126"/>
      <c r="K31" s="126"/>
      <c r="L31" s="126"/>
    </row>
    <row r="32" spans="1:12" ht="19.5" customHeight="1" x14ac:dyDescent="0.2">
      <c r="A32" s="460">
        <v>19</v>
      </c>
      <c r="B32" s="467" t="s">
        <v>1233</v>
      </c>
      <c r="C32" s="485"/>
      <c r="D32" s="479"/>
      <c r="E32" s="465"/>
      <c r="F32" s="465"/>
      <c r="G32" s="487">
        <f>G28*0.04</f>
        <v>1302.8342368813564</v>
      </c>
      <c r="H32" s="160"/>
      <c r="I32" s="126"/>
      <c r="J32" s="85"/>
      <c r="K32" s="126"/>
      <c r="L32" s="126"/>
    </row>
    <row r="33" spans="1:12" ht="45.75" customHeight="1" x14ac:dyDescent="0.2">
      <c r="A33" s="466">
        <v>20</v>
      </c>
      <c r="B33" s="475" t="s">
        <v>1234</v>
      </c>
      <c r="C33" s="485"/>
      <c r="D33" s="479"/>
      <c r="E33" s="465"/>
      <c r="F33" s="465"/>
      <c r="G33" s="487">
        <f>(G27+G29+G30+G31+G32)*0.125</f>
        <v>5806.1546932006158</v>
      </c>
      <c r="H33" s="150"/>
      <c r="I33" s="126"/>
      <c r="J33" s="85"/>
      <c r="K33" s="126"/>
      <c r="L33" s="126"/>
    </row>
    <row r="34" spans="1:12" ht="30" x14ac:dyDescent="0.2">
      <c r="A34" s="484">
        <v>21</v>
      </c>
      <c r="B34" s="489" t="s">
        <v>1235</v>
      </c>
      <c r="C34" s="485"/>
      <c r="D34" s="479"/>
      <c r="E34" s="465"/>
      <c r="F34" s="465"/>
      <c r="G34" s="246">
        <f>G28+G29+G30+G31+G32+G33</f>
        <v>46392.638172839441</v>
      </c>
      <c r="H34" s="74"/>
      <c r="I34" s="126"/>
      <c r="J34" s="126"/>
      <c r="K34" s="126"/>
      <c r="L34" s="126"/>
    </row>
    <row r="35" spans="1:12" ht="16.5" customHeight="1" x14ac:dyDescent="0.2">
      <c r="A35" s="466">
        <v>22</v>
      </c>
      <c r="B35" s="461" t="s">
        <v>1236</v>
      </c>
      <c r="C35" s="485"/>
      <c r="D35" s="479"/>
      <c r="E35" s="465"/>
      <c r="F35" s="465">
        <v>0.09</v>
      </c>
      <c r="G35" s="465">
        <f>G34*F35</f>
        <v>4175.3374355555497</v>
      </c>
      <c r="H35" s="74"/>
      <c r="I35" s="126"/>
      <c r="J35" s="126"/>
      <c r="K35" s="126"/>
      <c r="L35" s="126"/>
    </row>
    <row r="36" spans="1:12" ht="16.5" customHeight="1" x14ac:dyDescent="0.2">
      <c r="A36" s="466">
        <v>23</v>
      </c>
      <c r="B36" s="461" t="s">
        <v>1237</v>
      </c>
      <c r="C36" s="485"/>
      <c r="D36" s="479"/>
      <c r="E36" s="465"/>
      <c r="F36" s="465">
        <v>0.09</v>
      </c>
      <c r="G36" s="465">
        <f>G34*F36</f>
        <v>4175.3374355555497</v>
      </c>
      <c r="H36" s="75"/>
      <c r="I36" s="126"/>
      <c r="J36" s="126"/>
      <c r="K36" s="126"/>
      <c r="L36" s="126"/>
    </row>
    <row r="37" spans="1:12" ht="30.75" customHeight="1" x14ac:dyDescent="0.2">
      <c r="A37" s="466">
        <v>24</v>
      </c>
      <c r="B37" s="461" t="s">
        <v>1238</v>
      </c>
      <c r="C37" s="485"/>
      <c r="D37" s="479"/>
      <c r="E37" s="465"/>
      <c r="F37" s="465"/>
      <c r="G37" s="246">
        <f>G34+G35+G36</f>
        <v>54743.31304395054</v>
      </c>
      <c r="H37" s="126"/>
      <c r="I37" s="126"/>
      <c r="J37" s="126"/>
      <c r="K37" s="126"/>
      <c r="L37" s="126"/>
    </row>
    <row r="38" spans="1:12" ht="30" x14ac:dyDescent="0.2">
      <c r="A38" s="484">
        <v>25</v>
      </c>
      <c r="B38" s="489" t="s">
        <v>1183</v>
      </c>
      <c r="C38" s="490"/>
      <c r="D38" s="491"/>
      <c r="E38" s="492"/>
      <c r="F38" s="492"/>
      <c r="G38" s="246">
        <f>ROUND(G37,0)</f>
        <v>54743</v>
      </c>
      <c r="H38" s="126"/>
      <c r="I38" s="126"/>
      <c r="J38" s="126"/>
      <c r="K38" s="151"/>
      <c r="L38" s="126"/>
    </row>
    <row r="39" spans="1:12" x14ac:dyDescent="0.2">
      <c r="A39" s="152"/>
      <c r="B39" s="126"/>
      <c r="C39" s="144"/>
      <c r="D39" s="152"/>
      <c r="E39" s="153"/>
      <c r="F39" s="153"/>
      <c r="G39" s="153"/>
      <c r="H39" s="126"/>
      <c r="I39" s="126"/>
      <c r="J39" s="126"/>
      <c r="K39" s="151"/>
      <c r="L39" s="126"/>
    </row>
  </sheetData>
  <mergeCells count="10">
    <mergeCell ref="A10:A11"/>
    <mergeCell ref="A21:A26"/>
    <mergeCell ref="B1:C1"/>
    <mergeCell ref="F2:G2"/>
    <mergeCell ref="B3:G3"/>
    <mergeCell ref="A5:A6"/>
    <mergeCell ref="B5:B6"/>
    <mergeCell ref="C5:C6"/>
    <mergeCell ref="D5:D6"/>
    <mergeCell ref="E5:G5"/>
  </mergeCells>
  <conditionalFormatting sqref="B27">
    <cfRule type="cellIs" dxfId="11" priority="2" stopIfTrue="1" operator="equal">
      <formula>"?"</formula>
    </cfRule>
  </conditionalFormatting>
  <conditionalFormatting sqref="B28">
    <cfRule type="cellIs" dxfId="10" priority="1" stopIfTrue="1" operator="equal">
      <formula>"?"</formula>
    </cfRule>
  </conditionalFormatting>
  <pageMargins left="0.94488188976377963" right="0.15748031496062992" top="0.51181102362204722" bottom="0.35433070866141736" header="0.31496062992125984" footer="0.15748031496062992"/>
  <pageSetup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5" sqref="B15"/>
    </sheetView>
  </sheetViews>
  <sheetFormatPr defaultRowHeight="12.75" x14ac:dyDescent="0.2"/>
  <cols>
    <col min="1" max="1" width="4.7109375" style="123" customWidth="1"/>
    <col min="2" max="2" width="51" style="1" customWidth="1"/>
    <col min="3" max="3" width="14.5703125" style="1" customWidth="1"/>
    <col min="4" max="4" width="6" style="1" bestFit="1" customWidth="1"/>
    <col min="5" max="5" width="6.42578125" style="1" bestFit="1" customWidth="1"/>
    <col min="6" max="6" width="9.5703125" style="1" bestFit="1" customWidth="1"/>
    <col min="7" max="7" width="12.140625" style="1" bestFit="1" customWidth="1"/>
    <col min="8" max="8" width="17.85546875" style="1" customWidth="1"/>
    <col min="9" max="9" width="11.28515625" style="1" customWidth="1"/>
    <col min="10" max="10" width="15.7109375" style="1" customWidth="1"/>
    <col min="11" max="256" width="9.140625" style="1"/>
    <col min="257" max="257" width="4.7109375" style="1" customWidth="1"/>
    <col min="258" max="258" width="51" style="1" customWidth="1"/>
    <col min="259" max="259" width="14.5703125" style="1" customWidth="1"/>
    <col min="260" max="260" width="6" style="1" bestFit="1" customWidth="1"/>
    <col min="261" max="261" width="6.42578125" style="1" bestFit="1" customWidth="1"/>
    <col min="262" max="262" width="9.5703125" style="1" bestFit="1" customWidth="1"/>
    <col min="263" max="263" width="12.140625" style="1" bestFit="1" customWidth="1"/>
    <col min="264" max="264" width="17.85546875" style="1" customWidth="1"/>
    <col min="265" max="265" width="11.28515625" style="1" customWidth="1"/>
    <col min="266" max="266" width="15.7109375" style="1" customWidth="1"/>
    <col min="267" max="512" width="9.140625" style="1"/>
    <col min="513" max="513" width="4.7109375" style="1" customWidth="1"/>
    <col min="514" max="514" width="51" style="1" customWidth="1"/>
    <col min="515" max="515" width="14.5703125" style="1" customWidth="1"/>
    <col min="516" max="516" width="6" style="1" bestFit="1" customWidth="1"/>
    <col min="517" max="517" width="6.42578125" style="1" bestFit="1" customWidth="1"/>
    <col min="518" max="518" width="9.5703125" style="1" bestFit="1" customWidth="1"/>
    <col min="519" max="519" width="12.140625" style="1" bestFit="1" customWidth="1"/>
    <col min="520" max="520" width="17.85546875" style="1" customWidth="1"/>
    <col min="521" max="521" width="11.28515625" style="1" customWidth="1"/>
    <col min="522" max="522" width="15.7109375" style="1" customWidth="1"/>
    <col min="523" max="768" width="9.140625" style="1"/>
    <col min="769" max="769" width="4.7109375" style="1" customWidth="1"/>
    <col min="770" max="770" width="51" style="1" customWidth="1"/>
    <col min="771" max="771" width="14.5703125" style="1" customWidth="1"/>
    <col min="772" max="772" width="6" style="1" bestFit="1" customWidth="1"/>
    <col min="773" max="773" width="6.42578125" style="1" bestFit="1" customWidth="1"/>
    <col min="774" max="774" width="9.5703125" style="1" bestFit="1" customWidth="1"/>
    <col min="775" max="775" width="12.140625" style="1" bestFit="1" customWidth="1"/>
    <col min="776" max="776" width="17.85546875" style="1" customWidth="1"/>
    <col min="777" max="777" width="11.28515625" style="1" customWidth="1"/>
    <col min="778" max="778" width="15.7109375" style="1" customWidth="1"/>
    <col min="779" max="1024" width="9.140625" style="1"/>
    <col min="1025" max="1025" width="4.7109375" style="1" customWidth="1"/>
    <col min="1026" max="1026" width="51" style="1" customWidth="1"/>
    <col min="1027" max="1027" width="14.5703125" style="1" customWidth="1"/>
    <col min="1028" max="1028" width="6" style="1" bestFit="1" customWidth="1"/>
    <col min="1029" max="1029" width="6.42578125" style="1" bestFit="1" customWidth="1"/>
    <col min="1030" max="1030" width="9.5703125" style="1" bestFit="1" customWidth="1"/>
    <col min="1031" max="1031" width="12.140625" style="1" bestFit="1" customWidth="1"/>
    <col min="1032" max="1032" width="17.85546875" style="1" customWidth="1"/>
    <col min="1033" max="1033" width="11.28515625" style="1" customWidth="1"/>
    <col min="1034" max="1034" width="15.7109375" style="1" customWidth="1"/>
    <col min="1035" max="1280" width="9.140625" style="1"/>
    <col min="1281" max="1281" width="4.7109375" style="1" customWidth="1"/>
    <col min="1282" max="1282" width="51" style="1" customWidth="1"/>
    <col min="1283" max="1283" width="14.5703125" style="1" customWidth="1"/>
    <col min="1284" max="1284" width="6" style="1" bestFit="1" customWidth="1"/>
    <col min="1285" max="1285" width="6.42578125" style="1" bestFit="1" customWidth="1"/>
    <col min="1286" max="1286" width="9.5703125" style="1" bestFit="1" customWidth="1"/>
    <col min="1287" max="1287" width="12.140625" style="1" bestFit="1" customWidth="1"/>
    <col min="1288" max="1288" width="17.85546875" style="1" customWidth="1"/>
    <col min="1289" max="1289" width="11.28515625" style="1" customWidth="1"/>
    <col min="1290" max="1290" width="15.7109375" style="1" customWidth="1"/>
    <col min="1291" max="1536" width="9.140625" style="1"/>
    <col min="1537" max="1537" width="4.7109375" style="1" customWidth="1"/>
    <col min="1538" max="1538" width="51" style="1" customWidth="1"/>
    <col min="1539" max="1539" width="14.5703125" style="1" customWidth="1"/>
    <col min="1540" max="1540" width="6" style="1" bestFit="1" customWidth="1"/>
    <col min="1541" max="1541" width="6.42578125" style="1" bestFit="1" customWidth="1"/>
    <col min="1542" max="1542" width="9.5703125" style="1" bestFit="1" customWidth="1"/>
    <col min="1543" max="1543" width="12.140625" style="1" bestFit="1" customWidth="1"/>
    <col min="1544" max="1544" width="17.85546875" style="1" customWidth="1"/>
    <col min="1545" max="1545" width="11.28515625" style="1" customWidth="1"/>
    <col min="1546" max="1546" width="15.7109375" style="1" customWidth="1"/>
    <col min="1547" max="1792" width="9.140625" style="1"/>
    <col min="1793" max="1793" width="4.7109375" style="1" customWidth="1"/>
    <col min="1794" max="1794" width="51" style="1" customWidth="1"/>
    <col min="1795" max="1795" width="14.5703125" style="1" customWidth="1"/>
    <col min="1796" max="1796" width="6" style="1" bestFit="1" customWidth="1"/>
    <col min="1797" max="1797" width="6.42578125" style="1" bestFit="1" customWidth="1"/>
    <col min="1798" max="1798" width="9.5703125" style="1" bestFit="1" customWidth="1"/>
    <col min="1799" max="1799" width="12.140625" style="1" bestFit="1" customWidth="1"/>
    <col min="1800" max="1800" width="17.85546875" style="1" customWidth="1"/>
    <col min="1801" max="1801" width="11.28515625" style="1" customWidth="1"/>
    <col min="1802" max="1802" width="15.7109375" style="1" customWidth="1"/>
    <col min="1803" max="2048" width="9.140625" style="1"/>
    <col min="2049" max="2049" width="4.7109375" style="1" customWidth="1"/>
    <col min="2050" max="2050" width="51" style="1" customWidth="1"/>
    <col min="2051" max="2051" width="14.5703125" style="1" customWidth="1"/>
    <col min="2052" max="2052" width="6" style="1" bestFit="1" customWidth="1"/>
    <col min="2053" max="2053" width="6.42578125" style="1" bestFit="1" customWidth="1"/>
    <col min="2054" max="2054" width="9.5703125" style="1" bestFit="1" customWidth="1"/>
    <col min="2055" max="2055" width="12.140625" style="1" bestFit="1" customWidth="1"/>
    <col min="2056" max="2056" width="17.85546875" style="1" customWidth="1"/>
    <col min="2057" max="2057" width="11.28515625" style="1" customWidth="1"/>
    <col min="2058" max="2058" width="15.7109375" style="1" customWidth="1"/>
    <col min="2059" max="2304" width="9.140625" style="1"/>
    <col min="2305" max="2305" width="4.7109375" style="1" customWidth="1"/>
    <col min="2306" max="2306" width="51" style="1" customWidth="1"/>
    <col min="2307" max="2307" width="14.5703125" style="1" customWidth="1"/>
    <col min="2308" max="2308" width="6" style="1" bestFit="1" customWidth="1"/>
    <col min="2309" max="2309" width="6.42578125" style="1" bestFit="1" customWidth="1"/>
    <col min="2310" max="2310" width="9.5703125" style="1" bestFit="1" customWidth="1"/>
    <col min="2311" max="2311" width="12.140625" style="1" bestFit="1" customWidth="1"/>
    <col min="2312" max="2312" width="17.85546875" style="1" customWidth="1"/>
    <col min="2313" max="2313" width="11.28515625" style="1" customWidth="1"/>
    <col min="2314" max="2314" width="15.7109375" style="1" customWidth="1"/>
    <col min="2315" max="2560" width="9.140625" style="1"/>
    <col min="2561" max="2561" width="4.7109375" style="1" customWidth="1"/>
    <col min="2562" max="2562" width="51" style="1" customWidth="1"/>
    <col min="2563" max="2563" width="14.5703125" style="1" customWidth="1"/>
    <col min="2564" max="2564" width="6" style="1" bestFit="1" customWidth="1"/>
    <col min="2565" max="2565" width="6.42578125" style="1" bestFit="1" customWidth="1"/>
    <col min="2566" max="2566" width="9.5703125" style="1" bestFit="1" customWidth="1"/>
    <col min="2567" max="2567" width="12.140625" style="1" bestFit="1" customWidth="1"/>
    <col min="2568" max="2568" width="17.85546875" style="1" customWidth="1"/>
    <col min="2569" max="2569" width="11.28515625" style="1" customWidth="1"/>
    <col min="2570" max="2570" width="15.7109375" style="1" customWidth="1"/>
    <col min="2571" max="2816" width="9.140625" style="1"/>
    <col min="2817" max="2817" width="4.7109375" style="1" customWidth="1"/>
    <col min="2818" max="2818" width="51" style="1" customWidth="1"/>
    <col min="2819" max="2819" width="14.5703125" style="1" customWidth="1"/>
    <col min="2820" max="2820" width="6" style="1" bestFit="1" customWidth="1"/>
    <col min="2821" max="2821" width="6.42578125" style="1" bestFit="1" customWidth="1"/>
    <col min="2822" max="2822" width="9.5703125" style="1" bestFit="1" customWidth="1"/>
    <col min="2823" max="2823" width="12.140625" style="1" bestFit="1" customWidth="1"/>
    <col min="2824" max="2824" width="17.85546875" style="1" customWidth="1"/>
    <col min="2825" max="2825" width="11.28515625" style="1" customWidth="1"/>
    <col min="2826" max="2826" width="15.7109375" style="1" customWidth="1"/>
    <col min="2827" max="3072" width="9.140625" style="1"/>
    <col min="3073" max="3073" width="4.7109375" style="1" customWidth="1"/>
    <col min="3074" max="3074" width="51" style="1" customWidth="1"/>
    <col min="3075" max="3075" width="14.5703125" style="1" customWidth="1"/>
    <col min="3076" max="3076" width="6" style="1" bestFit="1" customWidth="1"/>
    <col min="3077" max="3077" width="6.42578125" style="1" bestFit="1" customWidth="1"/>
    <col min="3078" max="3078" width="9.5703125" style="1" bestFit="1" customWidth="1"/>
    <col min="3079" max="3079" width="12.140625" style="1" bestFit="1" customWidth="1"/>
    <col min="3080" max="3080" width="17.85546875" style="1" customWidth="1"/>
    <col min="3081" max="3081" width="11.28515625" style="1" customWidth="1"/>
    <col min="3082" max="3082" width="15.7109375" style="1" customWidth="1"/>
    <col min="3083" max="3328" width="9.140625" style="1"/>
    <col min="3329" max="3329" width="4.7109375" style="1" customWidth="1"/>
    <col min="3330" max="3330" width="51" style="1" customWidth="1"/>
    <col min="3331" max="3331" width="14.5703125" style="1" customWidth="1"/>
    <col min="3332" max="3332" width="6" style="1" bestFit="1" customWidth="1"/>
    <col min="3333" max="3333" width="6.42578125" style="1" bestFit="1" customWidth="1"/>
    <col min="3334" max="3334" width="9.5703125" style="1" bestFit="1" customWidth="1"/>
    <col min="3335" max="3335" width="12.140625" style="1" bestFit="1" customWidth="1"/>
    <col min="3336" max="3336" width="17.85546875" style="1" customWidth="1"/>
    <col min="3337" max="3337" width="11.28515625" style="1" customWidth="1"/>
    <col min="3338" max="3338" width="15.7109375" style="1" customWidth="1"/>
    <col min="3339" max="3584" width="9.140625" style="1"/>
    <col min="3585" max="3585" width="4.7109375" style="1" customWidth="1"/>
    <col min="3586" max="3586" width="51" style="1" customWidth="1"/>
    <col min="3587" max="3587" width="14.5703125" style="1" customWidth="1"/>
    <col min="3588" max="3588" width="6" style="1" bestFit="1" customWidth="1"/>
    <col min="3589" max="3589" width="6.42578125" style="1" bestFit="1" customWidth="1"/>
    <col min="3590" max="3590" width="9.5703125" style="1" bestFit="1" customWidth="1"/>
    <col min="3591" max="3591" width="12.140625" style="1" bestFit="1" customWidth="1"/>
    <col min="3592" max="3592" width="17.85546875" style="1" customWidth="1"/>
    <col min="3593" max="3593" width="11.28515625" style="1" customWidth="1"/>
    <col min="3594" max="3594" width="15.7109375" style="1" customWidth="1"/>
    <col min="3595" max="3840" width="9.140625" style="1"/>
    <col min="3841" max="3841" width="4.7109375" style="1" customWidth="1"/>
    <col min="3842" max="3842" width="51" style="1" customWidth="1"/>
    <col min="3843" max="3843" width="14.5703125" style="1" customWidth="1"/>
    <col min="3844" max="3844" width="6" style="1" bestFit="1" customWidth="1"/>
    <col min="3845" max="3845" width="6.42578125" style="1" bestFit="1" customWidth="1"/>
    <col min="3846" max="3846" width="9.5703125" style="1" bestFit="1" customWidth="1"/>
    <col min="3847" max="3847" width="12.140625" style="1" bestFit="1" customWidth="1"/>
    <col min="3848" max="3848" width="17.85546875" style="1" customWidth="1"/>
    <col min="3849" max="3849" width="11.28515625" style="1" customWidth="1"/>
    <col min="3850" max="3850" width="15.7109375" style="1" customWidth="1"/>
    <col min="3851" max="4096" width="9.140625" style="1"/>
    <col min="4097" max="4097" width="4.7109375" style="1" customWidth="1"/>
    <col min="4098" max="4098" width="51" style="1" customWidth="1"/>
    <col min="4099" max="4099" width="14.5703125" style="1" customWidth="1"/>
    <col min="4100" max="4100" width="6" style="1" bestFit="1" customWidth="1"/>
    <col min="4101" max="4101" width="6.42578125" style="1" bestFit="1" customWidth="1"/>
    <col min="4102" max="4102" width="9.5703125" style="1" bestFit="1" customWidth="1"/>
    <col min="4103" max="4103" width="12.140625" style="1" bestFit="1" customWidth="1"/>
    <col min="4104" max="4104" width="17.85546875" style="1" customWidth="1"/>
    <col min="4105" max="4105" width="11.28515625" style="1" customWidth="1"/>
    <col min="4106" max="4106" width="15.7109375" style="1" customWidth="1"/>
    <col min="4107" max="4352" width="9.140625" style="1"/>
    <col min="4353" max="4353" width="4.7109375" style="1" customWidth="1"/>
    <col min="4354" max="4354" width="51" style="1" customWidth="1"/>
    <col min="4355" max="4355" width="14.5703125" style="1" customWidth="1"/>
    <col min="4356" max="4356" width="6" style="1" bestFit="1" customWidth="1"/>
    <col min="4357" max="4357" width="6.42578125" style="1" bestFit="1" customWidth="1"/>
    <col min="4358" max="4358" width="9.5703125" style="1" bestFit="1" customWidth="1"/>
    <col min="4359" max="4359" width="12.140625" style="1" bestFit="1" customWidth="1"/>
    <col min="4360" max="4360" width="17.85546875" style="1" customWidth="1"/>
    <col min="4361" max="4361" width="11.28515625" style="1" customWidth="1"/>
    <col min="4362" max="4362" width="15.7109375" style="1" customWidth="1"/>
    <col min="4363" max="4608" width="9.140625" style="1"/>
    <col min="4609" max="4609" width="4.7109375" style="1" customWidth="1"/>
    <col min="4610" max="4610" width="51" style="1" customWidth="1"/>
    <col min="4611" max="4611" width="14.5703125" style="1" customWidth="1"/>
    <col min="4612" max="4612" width="6" style="1" bestFit="1" customWidth="1"/>
    <col min="4613" max="4613" width="6.42578125" style="1" bestFit="1" customWidth="1"/>
    <col min="4614" max="4614" width="9.5703125" style="1" bestFit="1" customWidth="1"/>
    <col min="4615" max="4615" width="12.140625" style="1" bestFit="1" customWidth="1"/>
    <col min="4616" max="4616" width="17.85546875" style="1" customWidth="1"/>
    <col min="4617" max="4617" width="11.28515625" style="1" customWidth="1"/>
    <col min="4618" max="4618" width="15.7109375" style="1" customWidth="1"/>
    <col min="4619" max="4864" width="9.140625" style="1"/>
    <col min="4865" max="4865" width="4.7109375" style="1" customWidth="1"/>
    <col min="4866" max="4866" width="51" style="1" customWidth="1"/>
    <col min="4867" max="4867" width="14.5703125" style="1" customWidth="1"/>
    <col min="4868" max="4868" width="6" style="1" bestFit="1" customWidth="1"/>
    <col min="4869" max="4869" width="6.42578125" style="1" bestFit="1" customWidth="1"/>
    <col min="4870" max="4870" width="9.5703125" style="1" bestFit="1" customWidth="1"/>
    <col min="4871" max="4871" width="12.140625" style="1" bestFit="1" customWidth="1"/>
    <col min="4872" max="4872" width="17.85546875" style="1" customWidth="1"/>
    <col min="4873" max="4873" width="11.28515625" style="1" customWidth="1"/>
    <col min="4874" max="4874" width="15.7109375" style="1" customWidth="1"/>
    <col min="4875" max="5120" width="9.140625" style="1"/>
    <col min="5121" max="5121" width="4.7109375" style="1" customWidth="1"/>
    <col min="5122" max="5122" width="51" style="1" customWidth="1"/>
    <col min="5123" max="5123" width="14.5703125" style="1" customWidth="1"/>
    <col min="5124" max="5124" width="6" style="1" bestFit="1" customWidth="1"/>
    <col min="5125" max="5125" width="6.42578125" style="1" bestFit="1" customWidth="1"/>
    <col min="5126" max="5126" width="9.5703125" style="1" bestFit="1" customWidth="1"/>
    <col min="5127" max="5127" width="12.140625" style="1" bestFit="1" customWidth="1"/>
    <col min="5128" max="5128" width="17.85546875" style="1" customWidth="1"/>
    <col min="5129" max="5129" width="11.28515625" style="1" customWidth="1"/>
    <col min="5130" max="5130" width="15.7109375" style="1" customWidth="1"/>
    <col min="5131" max="5376" width="9.140625" style="1"/>
    <col min="5377" max="5377" width="4.7109375" style="1" customWidth="1"/>
    <col min="5378" max="5378" width="51" style="1" customWidth="1"/>
    <col min="5379" max="5379" width="14.5703125" style="1" customWidth="1"/>
    <col min="5380" max="5380" width="6" style="1" bestFit="1" customWidth="1"/>
    <col min="5381" max="5381" width="6.42578125" style="1" bestFit="1" customWidth="1"/>
    <col min="5382" max="5382" width="9.5703125" style="1" bestFit="1" customWidth="1"/>
    <col min="5383" max="5383" width="12.140625" style="1" bestFit="1" customWidth="1"/>
    <col min="5384" max="5384" width="17.85546875" style="1" customWidth="1"/>
    <col min="5385" max="5385" width="11.28515625" style="1" customWidth="1"/>
    <col min="5386" max="5386" width="15.7109375" style="1" customWidth="1"/>
    <col min="5387" max="5632" width="9.140625" style="1"/>
    <col min="5633" max="5633" width="4.7109375" style="1" customWidth="1"/>
    <col min="5634" max="5634" width="51" style="1" customWidth="1"/>
    <col min="5635" max="5635" width="14.5703125" style="1" customWidth="1"/>
    <col min="5636" max="5636" width="6" style="1" bestFit="1" customWidth="1"/>
    <col min="5637" max="5637" width="6.42578125" style="1" bestFit="1" customWidth="1"/>
    <col min="5638" max="5638" width="9.5703125" style="1" bestFit="1" customWidth="1"/>
    <col min="5639" max="5639" width="12.140625" style="1" bestFit="1" customWidth="1"/>
    <col min="5640" max="5640" width="17.85546875" style="1" customWidth="1"/>
    <col min="5641" max="5641" width="11.28515625" style="1" customWidth="1"/>
    <col min="5642" max="5642" width="15.7109375" style="1" customWidth="1"/>
    <col min="5643" max="5888" width="9.140625" style="1"/>
    <col min="5889" max="5889" width="4.7109375" style="1" customWidth="1"/>
    <col min="5890" max="5890" width="51" style="1" customWidth="1"/>
    <col min="5891" max="5891" width="14.5703125" style="1" customWidth="1"/>
    <col min="5892" max="5892" width="6" style="1" bestFit="1" customWidth="1"/>
    <col min="5893" max="5893" width="6.42578125" style="1" bestFit="1" customWidth="1"/>
    <col min="5894" max="5894" width="9.5703125" style="1" bestFit="1" customWidth="1"/>
    <col min="5895" max="5895" width="12.140625" style="1" bestFit="1" customWidth="1"/>
    <col min="5896" max="5896" width="17.85546875" style="1" customWidth="1"/>
    <col min="5897" max="5897" width="11.28515625" style="1" customWidth="1"/>
    <col min="5898" max="5898" width="15.7109375" style="1" customWidth="1"/>
    <col min="5899" max="6144" width="9.140625" style="1"/>
    <col min="6145" max="6145" width="4.7109375" style="1" customWidth="1"/>
    <col min="6146" max="6146" width="51" style="1" customWidth="1"/>
    <col min="6147" max="6147" width="14.5703125" style="1" customWidth="1"/>
    <col min="6148" max="6148" width="6" style="1" bestFit="1" customWidth="1"/>
    <col min="6149" max="6149" width="6.42578125" style="1" bestFit="1" customWidth="1"/>
    <col min="6150" max="6150" width="9.5703125" style="1" bestFit="1" customWidth="1"/>
    <col min="6151" max="6151" width="12.140625" style="1" bestFit="1" customWidth="1"/>
    <col min="6152" max="6152" width="17.85546875" style="1" customWidth="1"/>
    <col min="6153" max="6153" width="11.28515625" style="1" customWidth="1"/>
    <col min="6154" max="6154" width="15.7109375" style="1" customWidth="1"/>
    <col min="6155" max="6400" width="9.140625" style="1"/>
    <col min="6401" max="6401" width="4.7109375" style="1" customWidth="1"/>
    <col min="6402" max="6402" width="51" style="1" customWidth="1"/>
    <col min="6403" max="6403" width="14.5703125" style="1" customWidth="1"/>
    <col min="6404" max="6404" width="6" style="1" bestFit="1" customWidth="1"/>
    <col min="6405" max="6405" width="6.42578125" style="1" bestFit="1" customWidth="1"/>
    <col min="6406" max="6406" width="9.5703125" style="1" bestFit="1" customWidth="1"/>
    <col min="6407" max="6407" width="12.140625" style="1" bestFit="1" customWidth="1"/>
    <col min="6408" max="6408" width="17.85546875" style="1" customWidth="1"/>
    <col min="6409" max="6409" width="11.28515625" style="1" customWidth="1"/>
    <col min="6410" max="6410" width="15.7109375" style="1" customWidth="1"/>
    <col min="6411" max="6656" width="9.140625" style="1"/>
    <col min="6657" max="6657" width="4.7109375" style="1" customWidth="1"/>
    <col min="6658" max="6658" width="51" style="1" customWidth="1"/>
    <col min="6659" max="6659" width="14.5703125" style="1" customWidth="1"/>
    <col min="6660" max="6660" width="6" style="1" bestFit="1" customWidth="1"/>
    <col min="6661" max="6661" width="6.42578125" style="1" bestFit="1" customWidth="1"/>
    <col min="6662" max="6662" width="9.5703125" style="1" bestFit="1" customWidth="1"/>
    <col min="6663" max="6663" width="12.140625" style="1" bestFit="1" customWidth="1"/>
    <col min="6664" max="6664" width="17.85546875" style="1" customWidth="1"/>
    <col min="6665" max="6665" width="11.28515625" style="1" customWidth="1"/>
    <col min="6666" max="6666" width="15.7109375" style="1" customWidth="1"/>
    <col min="6667" max="6912" width="9.140625" style="1"/>
    <col min="6913" max="6913" width="4.7109375" style="1" customWidth="1"/>
    <col min="6914" max="6914" width="51" style="1" customWidth="1"/>
    <col min="6915" max="6915" width="14.5703125" style="1" customWidth="1"/>
    <col min="6916" max="6916" width="6" style="1" bestFit="1" customWidth="1"/>
    <col min="6917" max="6917" width="6.42578125" style="1" bestFit="1" customWidth="1"/>
    <col min="6918" max="6918" width="9.5703125" style="1" bestFit="1" customWidth="1"/>
    <col min="6919" max="6919" width="12.140625" style="1" bestFit="1" customWidth="1"/>
    <col min="6920" max="6920" width="17.85546875" style="1" customWidth="1"/>
    <col min="6921" max="6921" width="11.28515625" style="1" customWidth="1"/>
    <col min="6922" max="6922" width="15.7109375" style="1" customWidth="1"/>
    <col min="6923" max="7168" width="9.140625" style="1"/>
    <col min="7169" max="7169" width="4.7109375" style="1" customWidth="1"/>
    <col min="7170" max="7170" width="51" style="1" customWidth="1"/>
    <col min="7171" max="7171" width="14.5703125" style="1" customWidth="1"/>
    <col min="7172" max="7172" width="6" style="1" bestFit="1" customWidth="1"/>
    <col min="7173" max="7173" width="6.42578125" style="1" bestFit="1" customWidth="1"/>
    <col min="7174" max="7174" width="9.5703125" style="1" bestFit="1" customWidth="1"/>
    <col min="7175" max="7175" width="12.140625" style="1" bestFit="1" customWidth="1"/>
    <col min="7176" max="7176" width="17.85546875" style="1" customWidth="1"/>
    <col min="7177" max="7177" width="11.28515625" style="1" customWidth="1"/>
    <col min="7178" max="7178" width="15.7109375" style="1" customWidth="1"/>
    <col min="7179" max="7424" width="9.140625" style="1"/>
    <col min="7425" max="7425" width="4.7109375" style="1" customWidth="1"/>
    <col min="7426" max="7426" width="51" style="1" customWidth="1"/>
    <col min="7427" max="7427" width="14.5703125" style="1" customWidth="1"/>
    <col min="7428" max="7428" width="6" style="1" bestFit="1" customWidth="1"/>
    <col min="7429" max="7429" width="6.42578125" style="1" bestFit="1" customWidth="1"/>
    <col min="7430" max="7430" width="9.5703125" style="1" bestFit="1" customWidth="1"/>
    <col min="7431" max="7431" width="12.140625" style="1" bestFit="1" customWidth="1"/>
    <col min="7432" max="7432" width="17.85546875" style="1" customWidth="1"/>
    <col min="7433" max="7433" width="11.28515625" style="1" customWidth="1"/>
    <col min="7434" max="7434" width="15.7109375" style="1" customWidth="1"/>
    <col min="7435" max="7680" width="9.140625" style="1"/>
    <col min="7681" max="7681" width="4.7109375" style="1" customWidth="1"/>
    <col min="7682" max="7682" width="51" style="1" customWidth="1"/>
    <col min="7683" max="7683" width="14.5703125" style="1" customWidth="1"/>
    <col min="7684" max="7684" width="6" style="1" bestFit="1" customWidth="1"/>
    <col min="7685" max="7685" width="6.42578125" style="1" bestFit="1" customWidth="1"/>
    <col min="7686" max="7686" width="9.5703125" style="1" bestFit="1" customWidth="1"/>
    <col min="7687" max="7687" width="12.140625" style="1" bestFit="1" customWidth="1"/>
    <col min="7688" max="7688" width="17.85546875" style="1" customWidth="1"/>
    <col min="7689" max="7689" width="11.28515625" style="1" customWidth="1"/>
    <col min="7690" max="7690" width="15.7109375" style="1" customWidth="1"/>
    <col min="7691" max="7936" width="9.140625" style="1"/>
    <col min="7937" max="7937" width="4.7109375" style="1" customWidth="1"/>
    <col min="7938" max="7938" width="51" style="1" customWidth="1"/>
    <col min="7939" max="7939" width="14.5703125" style="1" customWidth="1"/>
    <col min="7940" max="7940" width="6" style="1" bestFit="1" customWidth="1"/>
    <col min="7941" max="7941" width="6.42578125" style="1" bestFit="1" customWidth="1"/>
    <col min="7942" max="7942" width="9.5703125" style="1" bestFit="1" customWidth="1"/>
    <col min="7943" max="7943" width="12.140625" style="1" bestFit="1" customWidth="1"/>
    <col min="7944" max="7944" width="17.85546875" style="1" customWidth="1"/>
    <col min="7945" max="7945" width="11.28515625" style="1" customWidth="1"/>
    <col min="7946" max="7946" width="15.7109375" style="1" customWidth="1"/>
    <col min="7947" max="8192" width="9.140625" style="1"/>
    <col min="8193" max="8193" width="4.7109375" style="1" customWidth="1"/>
    <col min="8194" max="8194" width="51" style="1" customWidth="1"/>
    <col min="8195" max="8195" width="14.5703125" style="1" customWidth="1"/>
    <col min="8196" max="8196" width="6" style="1" bestFit="1" customWidth="1"/>
    <col min="8197" max="8197" width="6.42578125" style="1" bestFit="1" customWidth="1"/>
    <col min="8198" max="8198" width="9.5703125" style="1" bestFit="1" customWidth="1"/>
    <col min="8199" max="8199" width="12.140625" style="1" bestFit="1" customWidth="1"/>
    <col min="8200" max="8200" width="17.85546875" style="1" customWidth="1"/>
    <col min="8201" max="8201" width="11.28515625" style="1" customWidth="1"/>
    <col min="8202" max="8202" width="15.7109375" style="1" customWidth="1"/>
    <col min="8203" max="8448" width="9.140625" style="1"/>
    <col min="8449" max="8449" width="4.7109375" style="1" customWidth="1"/>
    <col min="8450" max="8450" width="51" style="1" customWidth="1"/>
    <col min="8451" max="8451" width="14.5703125" style="1" customWidth="1"/>
    <col min="8452" max="8452" width="6" style="1" bestFit="1" customWidth="1"/>
    <col min="8453" max="8453" width="6.42578125" style="1" bestFit="1" customWidth="1"/>
    <col min="8454" max="8454" width="9.5703125" style="1" bestFit="1" customWidth="1"/>
    <col min="8455" max="8455" width="12.140625" style="1" bestFit="1" customWidth="1"/>
    <col min="8456" max="8456" width="17.85546875" style="1" customWidth="1"/>
    <col min="8457" max="8457" width="11.28515625" style="1" customWidth="1"/>
    <col min="8458" max="8458" width="15.7109375" style="1" customWidth="1"/>
    <col min="8459" max="8704" width="9.140625" style="1"/>
    <col min="8705" max="8705" width="4.7109375" style="1" customWidth="1"/>
    <col min="8706" max="8706" width="51" style="1" customWidth="1"/>
    <col min="8707" max="8707" width="14.5703125" style="1" customWidth="1"/>
    <col min="8708" max="8708" width="6" style="1" bestFit="1" customWidth="1"/>
    <col min="8709" max="8709" width="6.42578125" style="1" bestFit="1" customWidth="1"/>
    <col min="8710" max="8710" width="9.5703125" style="1" bestFit="1" customWidth="1"/>
    <col min="8711" max="8711" width="12.140625" style="1" bestFit="1" customWidth="1"/>
    <col min="8712" max="8712" width="17.85546875" style="1" customWidth="1"/>
    <col min="8713" max="8713" width="11.28515625" style="1" customWidth="1"/>
    <col min="8714" max="8714" width="15.7109375" style="1" customWidth="1"/>
    <col min="8715" max="8960" width="9.140625" style="1"/>
    <col min="8961" max="8961" width="4.7109375" style="1" customWidth="1"/>
    <col min="8962" max="8962" width="51" style="1" customWidth="1"/>
    <col min="8963" max="8963" width="14.5703125" style="1" customWidth="1"/>
    <col min="8964" max="8964" width="6" style="1" bestFit="1" customWidth="1"/>
    <col min="8965" max="8965" width="6.42578125" style="1" bestFit="1" customWidth="1"/>
    <col min="8966" max="8966" width="9.5703125" style="1" bestFit="1" customWidth="1"/>
    <col min="8967" max="8967" width="12.140625" style="1" bestFit="1" customWidth="1"/>
    <col min="8968" max="8968" width="17.85546875" style="1" customWidth="1"/>
    <col min="8969" max="8969" width="11.28515625" style="1" customWidth="1"/>
    <col min="8970" max="8970" width="15.7109375" style="1" customWidth="1"/>
    <col min="8971" max="9216" width="9.140625" style="1"/>
    <col min="9217" max="9217" width="4.7109375" style="1" customWidth="1"/>
    <col min="9218" max="9218" width="51" style="1" customWidth="1"/>
    <col min="9219" max="9219" width="14.5703125" style="1" customWidth="1"/>
    <col min="9220" max="9220" width="6" style="1" bestFit="1" customWidth="1"/>
    <col min="9221" max="9221" width="6.42578125" style="1" bestFit="1" customWidth="1"/>
    <col min="9222" max="9222" width="9.5703125" style="1" bestFit="1" customWidth="1"/>
    <col min="9223" max="9223" width="12.140625" style="1" bestFit="1" customWidth="1"/>
    <col min="9224" max="9224" width="17.85546875" style="1" customWidth="1"/>
    <col min="9225" max="9225" width="11.28515625" style="1" customWidth="1"/>
    <col min="9226" max="9226" width="15.7109375" style="1" customWidth="1"/>
    <col min="9227" max="9472" width="9.140625" style="1"/>
    <col min="9473" max="9473" width="4.7109375" style="1" customWidth="1"/>
    <col min="9474" max="9474" width="51" style="1" customWidth="1"/>
    <col min="9475" max="9475" width="14.5703125" style="1" customWidth="1"/>
    <col min="9476" max="9476" width="6" style="1" bestFit="1" customWidth="1"/>
    <col min="9477" max="9477" width="6.42578125" style="1" bestFit="1" customWidth="1"/>
    <col min="9478" max="9478" width="9.5703125" style="1" bestFit="1" customWidth="1"/>
    <col min="9479" max="9479" width="12.140625" style="1" bestFit="1" customWidth="1"/>
    <col min="9480" max="9480" width="17.85546875" style="1" customWidth="1"/>
    <col min="9481" max="9481" width="11.28515625" style="1" customWidth="1"/>
    <col min="9482" max="9482" width="15.7109375" style="1" customWidth="1"/>
    <col min="9483" max="9728" width="9.140625" style="1"/>
    <col min="9729" max="9729" width="4.7109375" style="1" customWidth="1"/>
    <col min="9730" max="9730" width="51" style="1" customWidth="1"/>
    <col min="9731" max="9731" width="14.5703125" style="1" customWidth="1"/>
    <col min="9732" max="9732" width="6" style="1" bestFit="1" customWidth="1"/>
    <col min="9733" max="9733" width="6.42578125" style="1" bestFit="1" customWidth="1"/>
    <col min="9734" max="9734" width="9.5703125" style="1" bestFit="1" customWidth="1"/>
    <col min="9735" max="9735" width="12.140625" style="1" bestFit="1" customWidth="1"/>
    <col min="9736" max="9736" width="17.85546875" style="1" customWidth="1"/>
    <col min="9737" max="9737" width="11.28515625" style="1" customWidth="1"/>
    <col min="9738" max="9738" width="15.7109375" style="1" customWidth="1"/>
    <col min="9739" max="9984" width="9.140625" style="1"/>
    <col min="9985" max="9985" width="4.7109375" style="1" customWidth="1"/>
    <col min="9986" max="9986" width="51" style="1" customWidth="1"/>
    <col min="9987" max="9987" width="14.5703125" style="1" customWidth="1"/>
    <col min="9988" max="9988" width="6" style="1" bestFit="1" customWidth="1"/>
    <col min="9989" max="9989" width="6.42578125" style="1" bestFit="1" customWidth="1"/>
    <col min="9990" max="9990" width="9.5703125" style="1" bestFit="1" customWidth="1"/>
    <col min="9991" max="9991" width="12.140625" style="1" bestFit="1" customWidth="1"/>
    <col min="9992" max="9992" width="17.85546875" style="1" customWidth="1"/>
    <col min="9993" max="9993" width="11.28515625" style="1" customWidth="1"/>
    <col min="9994" max="9994" width="15.7109375" style="1" customWidth="1"/>
    <col min="9995" max="10240" width="9.140625" style="1"/>
    <col min="10241" max="10241" width="4.7109375" style="1" customWidth="1"/>
    <col min="10242" max="10242" width="51" style="1" customWidth="1"/>
    <col min="10243" max="10243" width="14.5703125" style="1" customWidth="1"/>
    <col min="10244" max="10244" width="6" style="1" bestFit="1" customWidth="1"/>
    <col min="10245" max="10245" width="6.42578125" style="1" bestFit="1" customWidth="1"/>
    <col min="10246" max="10246" width="9.5703125" style="1" bestFit="1" customWidth="1"/>
    <col min="10247" max="10247" width="12.140625" style="1" bestFit="1" customWidth="1"/>
    <col min="10248" max="10248" width="17.85546875" style="1" customWidth="1"/>
    <col min="10249" max="10249" width="11.28515625" style="1" customWidth="1"/>
    <col min="10250" max="10250" width="15.7109375" style="1" customWidth="1"/>
    <col min="10251" max="10496" width="9.140625" style="1"/>
    <col min="10497" max="10497" width="4.7109375" style="1" customWidth="1"/>
    <col min="10498" max="10498" width="51" style="1" customWidth="1"/>
    <col min="10499" max="10499" width="14.5703125" style="1" customWidth="1"/>
    <col min="10500" max="10500" width="6" style="1" bestFit="1" customWidth="1"/>
    <col min="10501" max="10501" width="6.42578125" style="1" bestFit="1" customWidth="1"/>
    <col min="10502" max="10502" width="9.5703125" style="1" bestFit="1" customWidth="1"/>
    <col min="10503" max="10503" width="12.140625" style="1" bestFit="1" customWidth="1"/>
    <col min="10504" max="10504" width="17.85546875" style="1" customWidth="1"/>
    <col min="10505" max="10505" width="11.28515625" style="1" customWidth="1"/>
    <col min="10506" max="10506" width="15.7109375" style="1" customWidth="1"/>
    <col min="10507" max="10752" width="9.140625" style="1"/>
    <col min="10753" max="10753" width="4.7109375" style="1" customWidth="1"/>
    <col min="10754" max="10754" width="51" style="1" customWidth="1"/>
    <col min="10755" max="10755" width="14.5703125" style="1" customWidth="1"/>
    <col min="10756" max="10756" width="6" style="1" bestFit="1" customWidth="1"/>
    <col min="10757" max="10757" width="6.42578125" style="1" bestFit="1" customWidth="1"/>
    <col min="10758" max="10758" width="9.5703125" style="1" bestFit="1" customWidth="1"/>
    <col min="10759" max="10759" width="12.140625" style="1" bestFit="1" customWidth="1"/>
    <col min="10760" max="10760" width="17.85546875" style="1" customWidth="1"/>
    <col min="10761" max="10761" width="11.28515625" style="1" customWidth="1"/>
    <col min="10762" max="10762" width="15.7109375" style="1" customWidth="1"/>
    <col min="10763" max="11008" width="9.140625" style="1"/>
    <col min="11009" max="11009" width="4.7109375" style="1" customWidth="1"/>
    <col min="11010" max="11010" width="51" style="1" customWidth="1"/>
    <col min="11011" max="11011" width="14.5703125" style="1" customWidth="1"/>
    <col min="11012" max="11012" width="6" style="1" bestFit="1" customWidth="1"/>
    <col min="11013" max="11013" width="6.42578125" style="1" bestFit="1" customWidth="1"/>
    <col min="11014" max="11014" width="9.5703125" style="1" bestFit="1" customWidth="1"/>
    <col min="11015" max="11015" width="12.140625" style="1" bestFit="1" customWidth="1"/>
    <col min="11016" max="11016" width="17.85546875" style="1" customWidth="1"/>
    <col min="11017" max="11017" width="11.28515625" style="1" customWidth="1"/>
    <col min="11018" max="11018" width="15.7109375" style="1" customWidth="1"/>
    <col min="11019" max="11264" width="9.140625" style="1"/>
    <col min="11265" max="11265" width="4.7109375" style="1" customWidth="1"/>
    <col min="11266" max="11266" width="51" style="1" customWidth="1"/>
    <col min="11267" max="11267" width="14.5703125" style="1" customWidth="1"/>
    <col min="11268" max="11268" width="6" style="1" bestFit="1" customWidth="1"/>
    <col min="11269" max="11269" width="6.42578125" style="1" bestFit="1" customWidth="1"/>
    <col min="11270" max="11270" width="9.5703125" style="1" bestFit="1" customWidth="1"/>
    <col min="11271" max="11271" width="12.140625" style="1" bestFit="1" customWidth="1"/>
    <col min="11272" max="11272" width="17.85546875" style="1" customWidth="1"/>
    <col min="11273" max="11273" width="11.28515625" style="1" customWidth="1"/>
    <col min="11274" max="11274" width="15.7109375" style="1" customWidth="1"/>
    <col min="11275" max="11520" width="9.140625" style="1"/>
    <col min="11521" max="11521" width="4.7109375" style="1" customWidth="1"/>
    <col min="11522" max="11522" width="51" style="1" customWidth="1"/>
    <col min="11523" max="11523" width="14.5703125" style="1" customWidth="1"/>
    <col min="11524" max="11524" width="6" style="1" bestFit="1" customWidth="1"/>
    <col min="11525" max="11525" width="6.42578125" style="1" bestFit="1" customWidth="1"/>
    <col min="11526" max="11526" width="9.5703125" style="1" bestFit="1" customWidth="1"/>
    <col min="11527" max="11527" width="12.140625" style="1" bestFit="1" customWidth="1"/>
    <col min="11528" max="11528" width="17.85546875" style="1" customWidth="1"/>
    <col min="11529" max="11529" width="11.28515625" style="1" customWidth="1"/>
    <col min="11530" max="11530" width="15.7109375" style="1" customWidth="1"/>
    <col min="11531" max="11776" width="9.140625" style="1"/>
    <col min="11777" max="11777" width="4.7109375" style="1" customWidth="1"/>
    <col min="11778" max="11778" width="51" style="1" customWidth="1"/>
    <col min="11779" max="11779" width="14.5703125" style="1" customWidth="1"/>
    <col min="11780" max="11780" width="6" style="1" bestFit="1" customWidth="1"/>
    <col min="11781" max="11781" width="6.42578125" style="1" bestFit="1" customWidth="1"/>
    <col min="11782" max="11782" width="9.5703125" style="1" bestFit="1" customWidth="1"/>
    <col min="11783" max="11783" width="12.140625" style="1" bestFit="1" customWidth="1"/>
    <col min="11784" max="11784" width="17.85546875" style="1" customWidth="1"/>
    <col min="11785" max="11785" width="11.28515625" style="1" customWidth="1"/>
    <col min="11786" max="11786" width="15.7109375" style="1" customWidth="1"/>
    <col min="11787" max="12032" width="9.140625" style="1"/>
    <col min="12033" max="12033" width="4.7109375" style="1" customWidth="1"/>
    <col min="12034" max="12034" width="51" style="1" customWidth="1"/>
    <col min="12035" max="12035" width="14.5703125" style="1" customWidth="1"/>
    <col min="12036" max="12036" width="6" style="1" bestFit="1" customWidth="1"/>
    <col min="12037" max="12037" width="6.42578125" style="1" bestFit="1" customWidth="1"/>
    <col min="12038" max="12038" width="9.5703125" style="1" bestFit="1" customWidth="1"/>
    <col min="12039" max="12039" width="12.140625" style="1" bestFit="1" customWidth="1"/>
    <col min="12040" max="12040" width="17.85546875" style="1" customWidth="1"/>
    <col min="12041" max="12041" width="11.28515625" style="1" customWidth="1"/>
    <col min="12042" max="12042" width="15.7109375" style="1" customWidth="1"/>
    <col min="12043" max="12288" width="9.140625" style="1"/>
    <col min="12289" max="12289" width="4.7109375" style="1" customWidth="1"/>
    <col min="12290" max="12290" width="51" style="1" customWidth="1"/>
    <col min="12291" max="12291" width="14.5703125" style="1" customWidth="1"/>
    <col min="12292" max="12292" width="6" style="1" bestFit="1" customWidth="1"/>
    <col min="12293" max="12293" width="6.42578125" style="1" bestFit="1" customWidth="1"/>
    <col min="12294" max="12294" width="9.5703125" style="1" bestFit="1" customWidth="1"/>
    <col min="12295" max="12295" width="12.140625" style="1" bestFit="1" customWidth="1"/>
    <col min="12296" max="12296" width="17.85546875" style="1" customWidth="1"/>
    <col min="12297" max="12297" width="11.28515625" style="1" customWidth="1"/>
    <col min="12298" max="12298" width="15.7109375" style="1" customWidth="1"/>
    <col min="12299" max="12544" width="9.140625" style="1"/>
    <col min="12545" max="12545" width="4.7109375" style="1" customWidth="1"/>
    <col min="12546" max="12546" width="51" style="1" customWidth="1"/>
    <col min="12547" max="12547" width="14.5703125" style="1" customWidth="1"/>
    <col min="12548" max="12548" width="6" style="1" bestFit="1" customWidth="1"/>
    <col min="12549" max="12549" width="6.42578125" style="1" bestFit="1" customWidth="1"/>
    <col min="12550" max="12550" width="9.5703125" style="1" bestFit="1" customWidth="1"/>
    <col min="12551" max="12551" width="12.140625" style="1" bestFit="1" customWidth="1"/>
    <col min="12552" max="12552" width="17.85546875" style="1" customWidth="1"/>
    <col min="12553" max="12553" width="11.28515625" style="1" customWidth="1"/>
    <col min="12554" max="12554" width="15.7109375" style="1" customWidth="1"/>
    <col min="12555" max="12800" width="9.140625" style="1"/>
    <col min="12801" max="12801" width="4.7109375" style="1" customWidth="1"/>
    <col min="12802" max="12802" width="51" style="1" customWidth="1"/>
    <col min="12803" max="12803" width="14.5703125" style="1" customWidth="1"/>
    <col min="12804" max="12804" width="6" style="1" bestFit="1" customWidth="1"/>
    <col min="12805" max="12805" width="6.42578125" style="1" bestFit="1" customWidth="1"/>
    <col min="12806" max="12806" width="9.5703125" style="1" bestFit="1" customWidth="1"/>
    <col min="12807" max="12807" width="12.140625" style="1" bestFit="1" customWidth="1"/>
    <col min="12808" max="12808" width="17.85546875" style="1" customWidth="1"/>
    <col min="12809" max="12809" width="11.28515625" style="1" customWidth="1"/>
    <col min="12810" max="12810" width="15.7109375" style="1" customWidth="1"/>
    <col min="12811" max="13056" width="9.140625" style="1"/>
    <col min="13057" max="13057" width="4.7109375" style="1" customWidth="1"/>
    <col min="13058" max="13058" width="51" style="1" customWidth="1"/>
    <col min="13059" max="13059" width="14.5703125" style="1" customWidth="1"/>
    <col min="13060" max="13060" width="6" style="1" bestFit="1" customWidth="1"/>
    <col min="13061" max="13061" width="6.42578125" style="1" bestFit="1" customWidth="1"/>
    <col min="13062" max="13062" width="9.5703125" style="1" bestFit="1" customWidth="1"/>
    <col min="13063" max="13063" width="12.140625" style="1" bestFit="1" customWidth="1"/>
    <col min="13064" max="13064" width="17.85546875" style="1" customWidth="1"/>
    <col min="13065" max="13065" width="11.28515625" style="1" customWidth="1"/>
    <col min="13066" max="13066" width="15.7109375" style="1" customWidth="1"/>
    <col min="13067" max="13312" width="9.140625" style="1"/>
    <col min="13313" max="13313" width="4.7109375" style="1" customWidth="1"/>
    <col min="13314" max="13314" width="51" style="1" customWidth="1"/>
    <col min="13315" max="13315" width="14.5703125" style="1" customWidth="1"/>
    <col min="13316" max="13316" width="6" style="1" bestFit="1" customWidth="1"/>
    <col min="13317" max="13317" width="6.42578125" style="1" bestFit="1" customWidth="1"/>
    <col min="13318" max="13318" width="9.5703125" style="1" bestFit="1" customWidth="1"/>
    <col min="13319" max="13319" width="12.140625" style="1" bestFit="1" customWidth="1"/>
    <col min="13320" max="13320" width="17.85546875" style="1" customWidth="1"/>
    <col min="13321" max="13321" width="11.28515625" style="1" customWidth="1"/>
    <col min="13322" max="13322" width="15.7109375" style="1" customWidth="1"/>
    <col min="13323" max="13568" width="9.140625" style="1"/>
    <col min="13569" max="13569" width="4.7109375" style="1" customWidth="1"/>
    <col min="13570" max="13570" width="51" style="1" customWidth="1"/>
    <col min="13571" max="13571" width="14.5703125" style="1" customWidth="1"/>
    <col min="13572" max="13572" width="6" style="1" bestFit="1" customWidth="1"/>
    <col min="13573" max="13573" width="6.42578125" style="1" bestFit="1" customWidth="1"/>
    <col min="13574" max="13574" width="9.5703125" style="1" bestFit="1" customWidth="1"/>
    <col min="13575" max="13575" width="12.140625" style="1" bestFit="1" customWidth="1"/>
    <col min="13576" max="13576" width="17.85546875" style="1" customWidth="1"/>
    <col min="13577" max="13577" width="11.28515625" style="1" customWidth="1"/>
    <col min="13578" max="13578" width="15.7109375" style="1" customWidth="1"/>
    <col min="13579" max="13824" width="9.140625" style="1"/>
    <col min="13825" max="13825" width="4.7109375" style="1" customWidth="1"/>
    <col min="13826" max="13826" width="51" style="1" customWidth="1"/>
    <col min="13827" max="13827" width="14.5703125" style="1" customWidth="1"/>
    <col min="13828" max="13828" width="6" style="1" bestFit="1" customWidth="1"/>
    <col min="13829" max="13829" width="6.42578125" style="1" bestFit="1" customWidth="1"/>
    <col min="13830" max="13830" width="9.5703125" style="1" bestFit="1" customWidth="1"/>
    <col min="13831" max="13831" width="12.140625" style="1" bestFit="1" customWidth="1"/>
    <col min="13832" max="13832" width="17.85546875" style="1" customWidth="1"/>
    <col min="13833" max="13833" width="11.28515625" style="1" customWidth="1"/>
    <col min="13834" max="13834" width="15.7109375" style="1" customWidth="1"/>
    <col min="13835" max="14080" width="9.140625" style="1"/>
    <col min="14081" max="14081" width="4.7109375" style="1" customWidth="1"/>
    <col min="14082" max="14082" width="51" style="1" customWidth="1"/>
    <col min="14083" max="14083" width="14.5703125" style="1" customWidth="1"/>
    <col min="14084" max="14084" width="6" style="1" bestFit="1" customWidth="1"/>
    <col min="14085" max="14085" width="6.42578125" style="1" bestFit="1" customWidth="1"/>
    <col min="14086" max="14086" width="9.5703125" style="1" bestFit="1" customWidth="1"/>
    <col min="14087" max="14087" width="12.140625" style="1" bestFit="1" customWidth="1"/>
    <col min="14088" max="14088" width="17.85546875" style="1" customWidth="1"/>
    <col min="14089" max="14089" width="11.28515625" style="1" customWidth="1"/>
    <col min="14090" max="14090" width="15.7109375" style="1" customWidth="1"/>
    <col min="14091" max="14336" width="9.140625" style="1"/>
    <col min="14337" max="14337" width="4.7109375" style="1" customWidth="1"/>
    <col min="14338" max="14338" width="51" style="1" customWidth="1"/>
    <col min="14339" max="14339" width="14.5703125" style="1" customWidth="1"/>
    <col min="14340" max="14340" width="6" style="1" bestFit="1" customWidth="1"/>
    <col min="14341" max="14341" width="6.42578125" style="1" bestFit="1" customWidth="1"/>
    <col min="14342" max="14342" width="9.5703125" style="1" bestFit="1" customWidth="1"/>
    <col min="14343" max="14343" width="12.140625" style="1" bestFit="1" customWidth="1"/>
    <col min="14344" max="14344" width="17.85546875" style="1" customWidth="1"/>
    <col min="14345" max="14345" width="11.28515625" style="1" customWidth="1"/>
    <col min="14346" max="14346" width="15.7109375" style="1" customWidth="1"/>
    <col min="14347" max="14592" width="9.140625" style="1"/>
    <col min="14593" max="14593" width="4.7109375" style="1" customWidth="1"/>
    <col min="14594" max="14594" width="51" style="1" customWidth="1"/>
    <col min="14595" max="14595" width="14.5703125" style="1" customWidth="1"/>
    <col min="14596" max="14596" width="6" style="1" bestFit="1" customWidth="1"/>
    <col min="14597" max="14597" width="6.42578125" style="1" bestFit="1" customWidth="1"/>
    <col min="14598" max="14598" width="9.5703125" style="1" bestFit="1" customWidth="1"/>
    <col min="14599" max="14599" width="12.140625" style="1" bestFit="1" customWidth="1"/>
    <col min="14600" max="14600" width="17.85546875" style="1" customWidth="1"/>
    <col min="14601" max="14601" width="11.28515625" style="1" customWidth="1"/>
    <col min="14602" max="14602" width="15.7109375" style="1" customWidth="1"/>
    <col min="14603" max="14848" width="9.140625" style="1"/>
    <col min="14849" max="14849" width="4.7109375" style="1" customWidth="1"/>
    <col min="14850" max="14850" width="51" style="1" customWidth="1"/>
    <col min="14851" max="14851" width="14.5703125" style="1" customWidth="1"/>
    <col min="14852" max="14852" width="6" style="1" bestFit="1" customWidth="1"/>
    <col min="14853" max="14853" width="6.42578125" style="1" bestFit="1" customWidth="1"/>
    <col min="14854" max="14854" width="9.5703125" style="1" bestFit="1" customWidth="1"/>
    <col min="14855" max="14855" width="12.140625" style="1" bestFit="1" customWidth="1"/>
    <col min="14856" max="14856" width="17.85546875" style="1" customWidth="1"/>
    <col min="14857" max="14857" width="11.28515625" style="1" customWidth="1"/>
    <col min="14858" max="14858" width="15.7109375" style="1" customWidth="1"/>
    <col min="14859" max="15104" width="9.140625" style="1"/>
    <col min="15105" max="15105" width="4.7109375" style="1" customWidth="1"/>
    <col min="15106" max="15106" width="51" style="1" customWidth="1"/>
    <col min="15107" max="15107" width="14.5703125" style="1" customWidth="1"/>
    <col min="15108" max="15108" width="6" style="1" bestFit="1" customWidth="1"/>
    <col min="15109" max="15109" width="6.42578125" style="1" bestFit="1" customWidth="1"/>
    <col min="15110" max="15110" width="9.5703125" style="1" bestFit="1" customWidth="1"/>
    <col min="15111" max="15111" width="12.140625" style="1" bestFit="1" customWidth="1"/>
    <col min="15112" max="15112" width="17.85546875" style="1" customWidth="1"/>
    <col min="15113" max="15113" width="11.28515625" style="1" customWidth="1"/>
    <col min="15114" max="15114" width="15.7109375" style="1" customWidth="1"/>
    <col min="15115" max="15360" width="9.140625" style="1"/>
    <col min="15361" max="15361" width="4.7109375" style="1" customWidth="1"/>
    <col min="15362" max="15362" width="51" style="1" customWidth="1"/>
    <col min="15363" max="15363" width="14.5703125" style="1" customWidth="1"/>
    <col min="15364" max="15364" width="6" style="1" bestFit="1" customWidth="1"/>
    <col min="15365" max="15365" width="6.42578125" style="1" bestFit="1" customWidth="1"/>
    <col min="15366" max="15366" width="9.5703125" style="1" bestFit="1" customWidth="1"/>
    <col min="15367" max="15367" width="12.140625" style="1" bestFit="1" customWidth="1"/>
    <col min="15368" max="15368" width="17.85546875" style="1" customWidth="1"/>
    <col min="15369" max="15369" width="11.28515625" style="1" customWidth="1"/>
    <col min="15370" max="15370" width="15.7109375" style="1" customWidth="1"/>
    <col min="15371" max="15616" width="9.140625" style="1"/>
    <col min="15617" max="15617" width="4.7109375" style="1" customWidth="1"/>
    <col min="15618" max="15618" width="51" style="1" customWidth="1"/>
    <col min="15619" max="15619" width="14.5703125" style="1" customWidth="1"/>
    <col min="15620" max="15620" width="6" style="1" bestFit="1" customWidth="1"/>
    <col min="15621" max="15621" width="6.42578125" style="1" bestFit="1" customWidth="1"/>
    <col min="15622" max="15622" width="9.5703125" style="1" bestFit="1" customWidth="1"/>
    <col min="15623" max="15623" width="12.140625" style="1" bestFit="1" customWidth="1"/>
    <col min="15624" max="15624" width="17.85546875" style="1" customWidth="1"/>
    <col min="15625" max="15625" width="11.28515625" style="1" customWidth="1"/>
    <col min="15626" max="15626" width="15.7109375" style="1" customWidth="1"/>
    <col min="15627" max="15872" width="9.140625" style="1"/>
    <col min="15873" max="15873" width="4.7109375" style="1" customWidth="1"/>
    <col min="15874" max="15874" width="51" style="1" customWidth="1"/>
    <col min="15875" max="15875" width="14.5703125" style="1" customWidth="1"/>
    <col min="15876" max="15876" width="6" style="1" bestFit="1" customWidth="1"/>
    <col min="15877" max="15877" width="6.42578125" style="1" bestFit="1" customWidth="1"/>
    <col min="15878" max="15878" width="9.5703125" style="1" bestFit="1" customWidth="1"/>
    <col min="15879" max="15879" width="12.140625" style="1" bestFit="1" customWidth="1"/>
    <col min="15880" max="15880" width="17.85546875" style="1" customWidth="1"/>
    <col min="15881" max="15881" width="11.28515625" style="1" customWidth="1"/>
    <col min="15882" max="15882" width="15.7109375" style="1" customWidth="1"/>
    <col min="15883" max="16128" width="9.140625" style="1"/>
    <col min="16129" max="16129" width="4.7109375" style="1" customWidth="1"/>
    <col min="16130" max="16130" width="51" style="1" customWidth="1"/>
    <col min="16131" max="16131" width="14.5703125" style="1" customWidth="1"/>
    <col min="16132" max="16132" width="6" style="1" bestFit="1" customWidth="1"/>
    <col min="16133" max="16133" width="6.42578125" style="1" bestFit="1" customWidth="1"/>
    <col min="16134" max="16134" width="9.5703125" style="1" bestFit="1" customWidth="1"/>
    <col min="16135" max="16135" width="12.140625" style="1" bestFit="1" customWidth="1"/>
    <col min="16136" max="16136" width="17.85546875" style="1" customWidth="1"/>
    <col min="16137" max="16137" width="11.28515625" style="1" customWidth="1"/>
    <col min="16138" max="16138" width="15.7109375" style="1" customWidth="1"/>
    <col min="16139" max="16384" width="9.140625" style="1"/>
  </cols>
  <sheetData>
    <row r="1" spans="1:10" ht="20.25" customHeight="1" x14ac:dyDescent="0.2">
      <c r="B1" s="409" t="s">
        <v>1239</v>
      </c>
      <c r="C1" s="409"/>
      <c r="D1" s="409"/>
      <c r="E1" s="154"/>
      <c r="F1" s="154"/>
      <c r="G1" s="154"/>
    </row>
    <row r="2" spans="1:10" ht="16.5" customHeight="1" x14ac:dyDescent="0.2">
      <c r="A2" s="155"/>
      <c r="B2" s="155"/>
      <c r="C2" s="155"/>
      <c r="D2" s="155"/>
      <c r="E2" s="155"/>
      <c r="F2" s="512" t="s">
        <v>1363</v>
      </c>
      <c r="G2" s="512"/>
    </row>
    <row r="3" spans="1:10" ht="36" customHeight="1" x14ac:dyDescent="0.2">
      <c r="B3" s="398" t="s">
        <v>1240</v>
      </c>
      <c r="C3" s="398"/>
      <c r="D3" s="398"/>
      <c r="E3" s="398"/>
      <c r="F3" s="398"/>
      <c r="G3" s="398"/>
    </row>
    <row r="4" spans="1:10" ht="10.5" customHeight="1" x14ac:dyDescent="0.2">
      <c r="A4" s="156"/>
      <c r="B4" s="156"/>
      <c r="C4" s="156"/>
      <c r="D4" s="156"/>
      <c r="E4" s="156"/>
    </row>
    <row r="5" spans="1:10" ht="32.25" customHeight="1" x14ac:dyDescent="0.2">
      <c r="A5" s="396" t="s">
        <v>1241</v>
      </c>
      <c r="B5" s="396" t="s">
        <v>1242</v>
      </c>
      <c r="C5" s="396" t="s">
        <v>1243</v>
      </c>
      <c r="D5" s="410" t="s">
        <v>1244</v>
      </c>
      <c r="E5" s="412" t="s">
        <v>1245</v>
      </c>
      <c r="F5" s="412"/>
      <c r="G5" s="412"/>
    </row>
    <row r="6" spans="1:10" ht="17.25" customHeight="1" x14ac:dyDescent="0.2">
      <c r="A6" s="396"/>
      <c r="B6" s="396"/>
      <c r="C6" s="396"/>
      <c r="D6" s="411"/>
      <c r="E6" s="157" t="s">
        <v>1134</v>
      </c>
      <c r="F6" s="157" t="s">
        <v>1133</v>
      </c>
      <c r="G6" s="157" t="s">
        <v>1137</v>
      </c>
    </row>
    <row r="7" spans="1:10" ht="15" customHeight="1" x14ac:dyDescent="0.2">
      <c r="A7" s="158">
        <v>1</v>
      </c>
      <c r="B7" s="158">
        <v>2</v>
      </c>
      <c r="C7" s="158">
        <v>3</v>
      </c>
      <c r="D7" s="158">
        <v>4</v>
      </c>
      <c r="E7" s="158">
        <v>5</v>
      </c>
      <c r="F7" s="159">
        <v>6</v>
      </c>
      <c r="G7" s="158">
        <v>7</v>
      </c>
    </row>
    <row r="8" spans="1:10" ht="32.25" customHeight="1" x14ac:dyDescent="0.2">
      <c r="A8" s="494">
        <v>1</v>
      </c>
      <c r="B8" s="461" t="s">
        <v>1246</v>
      </c>
      <c r="C8" s="462">
        <v>7130601958</v>
      </c>
      <c r="D8" s="494" t="s">
        <v>1247</v>
      </c>
      <c r="E8" s="495">
        <f>964.6</f>
        <v>964.6</v>
      </c>
      <c r="F8" s="496">
        <f>VLOOKUP(C8,'SOR RATE'!A:D,4,0)/1000</f>
        <v>62.813760000000002</v>
      </c>
      <c r="G8" s="496">
        <f t="shared" ref="G8:G13" si="0">E8*F8</f>
        <v>60590.152896000007</v>
      </c>
    </row>
    <row r="9" spans="1:10" ht="17.25" customHeight="1" x14ac:dyDescent="0.2">
      <c r="A9" s="494">
        <v>2</v>
      </c>
      <c r="B9" s="497" t="s">
        <v>1248</v>
      </c>
      <c r="C9" s="495">
        <v>7130810608</v>
      </c>
      <c r="D9" s="494" t="s">
        <v>1249</v>
      </c>
      <c r="E9" s="494">
        <v>1</v>
      </c>
      <c r="F9" s="496">
        <f>VLOOKUP(C9,'SOR RATE'!A:D,4,0)</f>
        <v>6686.35</v>
      </c>
      <c r="G9" s="496">
        <f t="shared" si="0"/>
        <v>6686.35</v>
      </c>
    </row>
    <row r="10" spans="1:10" s="78" customFormat="1" ht="30" customHeight="1" x14ac:dyDescent="0.2">
      <c r="A10" s="494">
        <v>3</v>
      </c>
      <c r="B10" s="497" t="s">
        <v>1250</v>
      </c>
      <c r="C10" s="495">
        <v>7130870318</v>
      </c>
      <c r="D10" s="494" t="s">
        <v>73</v>
      </c>
      <c r="E10" s="494">
        <v>6</v>
      </c>
      <c r="F10" s="496">
        <f>VLOOKUP(C10,'SOR RATE'!A:D,4,0)</f>
        <v>1200.48</v>
      </c>
      <c r="G10" s="496">
        <f t="shared" si="0"/>
        <v>7202.88</v>
      </c>
    </row>
    <row r="11" spans="1:10" ht="29.25" customHeight="1" x14ac:dyDescent="0.2">
      <c r="A11" s="494">
        <v>4</v>
      </c>
      <c r="B11" s="497" t="s">
        <v>1251</v>
      </c>
      <c r="C11" s="495">
        <v>7130820312</v>
      </c>
      <c r="D11" s="494" t="s">
        <v>73</v>
      </c>
      <c r="E11" s="494">
        <v>3</v>
      </c>
      <c r="F11" s="496">
        <f>VLOOKUP(C11,'SOR RATE'!A:D,4,0)</f>
        <v>2612.2399999999998</v>
      </c>
      <c r="G11" s="496">
        <f t="shared" si="0"/>
        <v>7836.7199999999993</v>
      </c>
    </row>
    <row r="12" spans="1:10" ht="18" customHeight="1" x14ac:dyDescent="0.2">
      <c r="A12" s="494">
        <v>5</v>
      </c>
      <c r="B12" s="486" t="s">
        <v>1146</v>
      </c>
      <c r="C12" s="462">
        <v>7130820013</v>
      </c>
      <c r="D12" s="494" t="s">
        <v>197</v>
      </c>
      <c r="E12" s="494">
        <v>27</v>
      </c>
      <c r="F12" s="496">
        <f>VLOOKUP(C12,'SOR RATE'!A:D,4,0)</f>
        <v>204.36</v>
      </c>
      <c r="G12" s="496">
        <f t="shared" si="0"/>
        <v>5517.72</v>
      </c>
      <c r="H12" s="71"/>
      <c r="I12" s="70"/>
      <c r="J12" s="76"/>
    </row>
    <row r="13" spans="1:10" ht="18" customHeight="1" x14ac:dyDescent="0.2">
      <c r="A13" s="494">
        <v>6</v>
      </c>
      <c r="B13" s="497" t="s">
        <v>1252</v>
      </c>
      <c r="C13" s="495">
        <v>7130870013</v>
      </c>
      <c r="D13" s="494" t="s">
        <v>197</v>
      </c>
      <c r="E13" s="494">
        <v>2</v>
      </c>
      <c r="F13" s="496">
        <f>VLOOKUP(C13,'SOR RATE'!A:D,4,0)</f>
        <v>149.30000000000001</v>
      </c>
      <c r="G13" s="496">
        <f t="shared" si="0"/>
        <v>298.60000000000002</v>
      </c>
    </row>
    <row r="14" spans="1:10" ht="16.5" customHeight="1" x14ac:dyDescent="0.2">
      <c r="A14" s="498">
        <v>7</v>
      </c>
      <c r="B14" s="497" t="s">
        <v>1253</v>
      </c>
      <c r="C14" s="499" t="s">
        <v>1223</v>
      </c>
      <c r="D14" s="494" t="s">
        <v>197</v>
      </c>
      <c r="E14" s="494">
        <v>1</v>
      </c>
      <c r="F14" s="496"/>
      <c r="G14" s="496"/>
    </row>
    <row r="15" spans="1:10" ht="16.5" customHeight="1" x14ac:dyDescent="0.2">
      <c r="A15" s="500"/>
      <c r="B15" s="486" t="s">
        <v>1227</v>
      </c>
      <c r="C15" s="462">
        <v>7130810692</v>
      </c>
      <c r="D15" s="463" t="s">
        <v>351</v>
      </c>
      <c r="E15" s="501">
        <v>4</v>
      </c>
      <c r="F15" s="496">
        <f>VLOOKUP(C15,'SOR RATE'!A:D,4,0)</f>
        <v>447.87</v>
      </c>
      <c r="G15" s="496">
        <f>E15*F15</f>
        <v>1791.48</v>
      </c>
    </row>
    <row r="16" spans="1:10" ht="15.75" customHeight="1" x14ac:dyDescent="0.2">
      <c r="A16" s="502"/>
      <c r="B16" s="486" t="s">
        <v>1254</v>
      </c>
      <c r="C16" s="462">
        <v>7130600032</v>
      </c>
      <c r="D16" s="501" t="s">
        <v>271</v>
      </c>
      <c r="E16" s="501">
        <v>60</v>
      </c>
      <c r="F16" s="496">
        <f>VLOOKUP(C16,'SOR RATE'!A:D,4,0)/1000</f>
        <v>51.475900000000003</v>
      </c>
      <c r="G16" s="496">
        <f>E16*F16</f>
        <v>3088.5540000000001</v>
      </c>
    </row>
    <row r="17" spans="1:9" ht="17.25" customHeight="1" x14ac:dyDescent="0.2">
      <c r="A17" s="494">
        <v>8</v>
      </c>
      <c r="B17" s="497" t="s">
        <v>1255</v>
      </c>
      <c r="C17" s="495">
        <v>7130860033</v>
      </c>
      <c r="D17" s="494" t="s">
        <v>1256</v>
      </c>
      <c r="E17" s="494">
        <v>6</v>
      </c>
      <c r="F17" s="496">
        <f>VLOOKUP(C17,'SOR RATE'!A:D,4,0)</f>
        <v>986.29</v>
      </c>
      <c r="G17" s="496">
        <f>E17*F17</f>
        <v>5917.74</v>
      </c>
    </row>
    <row r="18" spans="1:9" ht="16.5" customHeight="1" x14ac:dyDescent="0.2">
      <c r="A18" s="494">
        <v>9</v>
      </c>
      <c r="B18" s="461" t="s">
        <v>1257</v>
      </c>
      <c r="C18" s="462">
        <v>7130810692</v>
      </c>
      <c r="D18" s="463" t="s">
        <v>351</v>
      </c>
      <c r="E18" s="494">
        <v>9</v>
      </c>
      <c r="F18" s="496">
        <f>VLOOKUP(C18,'SOR RATE'!A:D,4,0)</f>
        <v>447.87</v>
      </c>
      <c r="G18" s="496">
        <f>E18*F18</f>
        <v>4030.83</v>
      </c>
    </row>
    <row r="19" spans="1:9" ht="16.5" customHeight="1" x14ac:dyDescent="0.2">
      <c r="A19" s="494">
        <v>10</v>
      </c>
      <c r="B19" s="497" t="s">
        <v>1258</v>
      </c>
      <c r="C19" s="499">
        <v>7130860076</v>
      </c>
      <c r="D19" s="494" t="s">
        <v>1247</v>
      </c>
      <c r="E19" s="494">
        <v>51</v>
      </c>
      <c r="F19" s="496">
        <f>VLOOKUP(C19,'SOR RATE'!A:D,4,0)/1000</f>
        <v>90.680610000000001</v>
      </c>
      <c r="G19" s="496">
        <f>E19*F19</f>
        <v>4624.7111100000002</v>
      </c>
    </row>
    <row r="20" spans="1:9" ht="48" customHeight="1" x14ac:dyDescent="0.2">
      <c r="A20" s="494">
        <v>11</v>
      </c>
      <c r="B20" s="497" t="s">
        <v>1259</v>
      </c>
      <c r="C20" s="495">
        <v>7130200202</v>
      </c>
      <c r="D20" s="494" t="s">
        <v>1260</v>
      </c>
      <c r="E20" s="494">
        <f>(0.65*2)+(0.3*6)</f>
        <v>3.0999999999999996</v>
      </c>
      <c r="F20" s="496">
        <f>VLOOKUP(C20,'SOR RATE'!A:D,4,0)</f>
        <v>2970</v>
      </c>
      <c r="G20" s="496">
        <f t="shared" ref="G20:G25" si="1">E20*F20</f>
        <v>9206.9999999999982</v>
      </c>
      <c r="H20" s="219" t="s">
        <v>10</v>
      </c>
    </row>
    <row r="21" spans="1:9" ht="18" customHeight="1" x14ac:dyDescent="0.2">
      <c r="A21" s="494">
        <v>12</v>
      </c>
      <c r="B21" s="497" t="s">
        <v>1204</v>
      </c>
      <c r="C21" s="495">
        <v>7130211158</v>
      </c>
      <c r="D21" s="494" t="s">
        <v>22</v>
      </c>
      <c r="E21" s="494">
        <v>2</v>
      </c>
      <c r="F21" s="496">
        <f>VLOOKUP(C21,'SOR RATE'!A:D,4,0)</f>
        <v>181.98</v>
      </c>
      <c r="G21" s="496">
        <f t="shared" si="1"/>
        <v>363.96</v>
      </c>
    </row>
    <row r="22" spans="1:9" ht="18" customHeight="1" x14ac:dyDescent="0.2">
      <c r="A22" s="494">
        <v>13</v>
      </c>
      <c r="B22" s="497" t="s">
        <v>1205</v>
      </c>
      <c r="C22" s="495">
        <v>7130210809</v>
      </c>
      <c r="D22" s="494" t="s">
        <v>22</v>
      </c>
      <c r="E22" s="494">
        <v>2</v>
      </c>
      <c r="F22" s="496">
        <f>VLOOKUP(C22,'SOR RATE'!A:D,4,0)</f>
        <v>406.6</v>
      </c>
      <c r="G22" s="496">
        <f t="shared" si="1"/>
        <v>813.2</v>
      </c>
    </row>
    <row r="23" spans="1:9" ht="18.75" customHeight="1" x14ac:dyDescent="0.2">
      <c r="A23" s="494">
        <v>14</v>
      </c>
      <c r="B23" s="461" t="s">
        <v>1160</v>
      </c>
      <c r="C23" s="462">
        <v>7130610206</v>
      </c>
      <c r="D23" s="494" t="s">
        <v>271</v>
      </c>
      <c r="E23" s="494">
        <v>4</v>
      </c>
      <c r="F23" s="496">
        <f>VLOOKUP(C23,'SOR RATE'!A:D,4,0)/1000</f>
        <v>106.03427000000001</v>
      </c>
      <c r="G23" s="496">
        <f t="shared" si="1"/>
        <v>424.13708000000003</v>
      </c>
      <c r="H23" s="71"/>
      <c r="I23" s="70"/>
    </row>
    <row r="24" spans="1:9" ht="15.75" customHeight="1" x14ac:dyDescent="0.2">
      <c r="A24" s="494">
        <v>15</v>
      </c>
      <c r="B24" s="497" t="s">
        <v>1161</v>
      </c>
      <c r="C24" s="499">
        <v>7130880041</v>
      </c>
      <c r="D24" s="494" t="s">
        <v>120</v>
      </c>
      <c r="E24" s="494">
        <v>2</v>
      </c>
      <c r="F24" s="496">
        <f>VLOOKUP(C24,'SOR RATE'!A:D,4,0)</f>
        <v>123.66</v>
      </c>
      <c r="G24" s="496">
        <f t="shared" si="1"/>
        <v>247.32</v>
      </c>
    </row>
    <row r="25" spans="1:9" ht="17.25" customHeight="1" x14ac:dyDescent="0.2">
      <c r="A25" s="494">
        <v>16</v>
      </c>
      <c r="B25" s="497" t="s">
        <v>1261</v>
      </c>
      <c r="C25" s="499">
        <v>7130810624</v>
      </c>
      <c r="D25" s="494" t="s">
        <v>197</v>
      </c>
      <c r="E25" s="494">
        <v>4</v>
      </c>
      <c r="F25" s="496">
        <f>VLOOKUP(C25,'SOR RATE'!A:D,4,0)</f>
        <v>118.53</v>
      </c>
      <c r="G25" s="496">
        <f t="shared" si="1"/>
        <v>474.12</v>
      </c>
    </row>
    <row r="26" spans="1:9" ht="18" customHeight="1" x14ac:dyDescent="0.2">
      <c r="A26" s="503">
        <v>17</v>
      </c>
      <c r="B26" s="504" t="s">
        <v>1262</v>
      </c>
      <c r="C26" s="499"/>
      <c r="D26" s="494" t="s">
        <v>1247</v>
      </c>
      <c r="E26" s="494">
        <f>SUM(E27:E33)</f>
        <v>15</v>
      </c>
      <c r="F26" s="496"/>
      <c r="G26" s="496"/>
    </row>
    <row r="27" spans="1:9" ht="18" customHeight="1" x14ac:dyDescent="0.2">
      <c r="A27" s="505"/>
      <c r="B27" s="497" t="s">
        <v>272</v>
      </c>
      <c r="C27" s="495">
        <v>7130620609</v>
      </c>
      <c r="D27" s="494" t="s">
        <v>1247</v>
      </c>
      <c r="E27" s="494">
        <v>1</v>
      </c>
      <c r="F27" s="496">
        <f>VLOOKUP(C27,'SOR RATE'!A:D,4,0)</f>
        <v>81.75</v>
      </c>
      <c r="G27" s="496">
        <f t="shared" ref="G27:G33" si="2">E27*F27</f>
        <v>81.75</v>
      </c>
    </row>
    <row r="28" spans="1:9" ht="18" customHeight="1" x14ac:dyDescent="0.2">
      <c r="A28" s="505"/>
      <c r="B28" s="497" t="s">
        <v>1263</v>
      </c>
      <c r="C28" s="495">
        <v>7130620614</v>
      </c>
      <c r="D28" s="494" t="s">
        <v>1247</v>
      </c>
      <c r="E28" s="494">
        <v>3</v>
      </c>
      <c r="F28" s="496">
        <f>VLOOKUP(C28,'SOR RATE'!A:D,4,0)</f>
        <v>80.39</v>
      </c>
      <c r="G28" s="496">
        <f t="shared" si="2"/>
        <v>241.17000000000002</v>
      </c>
    </row>
    <row r="29" spans="1:9" ht="18" customHeight="1" x14ac:dyDescent="0.2">
      <c r="A29" s="505"/>
      <c r="B29" s="497" t="s">
        <v>1264</v>
      </c>
      <c r="C29" s="495">
        <v>7130620619</v>
      </c>
      <c r="D29" s="494" t="s">
        <v>1247</v>
      </c>
      <c r="E29" s="494">
        <v>1</v>
      </c>
      <c r="F29" s="496">
        <f>VLOOKUP(C29,'SOR RATE'!A:D,4,0)</f>
        <v>80.39</v>
      </c>
      <c r="G29" s="496">
        <f t="shared" si="2"/>
        <v>80.39</v>
      </c>
    </row>
    <row r="30" spans="1:9" ht="18" customHeight="1" x14ac:dyDescent="0.2">
      <c r="A30" s="505"/>
      <c r="B30" s="497" t="s">
        <v>1265</v>
      </c>
      <c r="C30" s="495">
        <v>7130620625</v>
      </c>
      <c r="D30" s="494" t="s">
        <v>1247</v>
      </c>
      <c r="E30" s="494">
        <v>2</v>
      </c>
      <c r="F30" s="496">
        <f>VLOOKUP(C30,'SOR RATE'!A:D,4,0)</f>
        <v>79.02</v>
      </c>
      <c r="G30" s="496">
        <f t="shared" si="2"/>
        <v>158.04</v>
      </c>
    </row>
    <row r="31" spans="1:9" ht="18" customHeight="1" x14ac:dyDescent="0.2">
      <c r="A31" s="505"/>
      <c r="B31" s="497" t="s">
        <v>1266</v>
      </c>
      <c r="C31" s="495">
        <v>7130620627</v>
      </c>
      <c r="D31" s="494" t="s">
        <v>1247</v>
      </c>
      <c r="E31" s="494">
        <v>2</v>
      </c>
      <c r="F31" s="496">
        <f>VLOOKUP(C31,'SOR RATE'!A:D,4,0)</f>
        <v>79.02</v>
      </c>
      <c r="G31" s="496">
        <f t="shared" si="2"/>
        <v>158.04</v>
      </c>
    </row>
    <row r="32" spans="1:9" ht="18" customHeight="1" x14ac:dyDescent="0.2">
      <c r="A32" s="505"/>
      <c r="B32" s="497" t="s">
        <v>1267</v>
      </c>
      <c r="C32" s="495">
        <v>7130620631</v>
      </c>
      <c r="D32" s="494" t="s">
        <v>1247</v>
      </c>
      <c r="E32" s="494">
        <v>2</v>
      </c>
      <c r="F32" s="496">
        <f>VLOOKUP(C32,'SOR RATE'!A:D,4,0)</f>
        <v>79.02</v>
      </c>
      <c r="G32" s="496">
        <f t="shared" si="2"/>
        <v>158.04</v>
      </c>
    </row>
    <row r="33" spans="1:10" ht="18" customHeight="1" x14ac:dyDescent="0.2">
      <c r="A33" s="506"/>
      <c r="B33" s="497" t="s">
        <v>1268</v>
      </c>
      <c r="C33" s="507">
        <v>7130620637</v>
      </c>
      <c r="D33" s="494" t="s">
        <v>1247</v>
      </c>
      <c r="E33" s="494">
        <v>4</v>
      </c>
      <c r="F33" s="496">
        <f>VLOOKUP(C33,'SOR RATE'!A:D,4,0)</f>
        <v>79.02</v>
      </c>
      <c r="G33" s="496">
        <f t="shared" si="2"/>
        <v>316.08</v>
      </c>
    </row>
    <row r="34" spans="1:10" ht="18" customHeight="1" x14ac:dyDescent="0.2">
      <c r="A34" s="247">
        <v>18</v>
      </c>
      <c r="B34" s="482" t="s">
        <v>1164</v>
      </c>
      <c r="C34" s="499"/>
      <c r="D34" s="494"/>
      <c r="E34" s="494"/>
      <c r="F34" s="496"/>
      <c r="G34" s="508">
        <f>SUM(G8:G33)</f>
        <v>120308.98508600002</v>
      </c>
    </row>
    <row r="35" spans="1:10" ht="18" customHeight="1" x14ac:dyDescent="0.2">
      <c r="A35" s="248">
        <v>19</v>
      </c>
      <c r="B35" s="482" t="s">
        <v>1165</v>
      </c>
      <c r="C35" s="499"/>
      <c r="D35" s="494"/>
      <c r="E35" s="494"/>
      <c r="F35" s="496"/>
      <c r="G35" s="508">
        <f>G34/1.18</f>
        <v>101956.76702203392</v>
      </c>
    </row>
    <row r="36" spans="1:10" ht="18.75" customHeight="1" x14ac:dyDescent="0.2">
      <c r="A36" s="509">
        <v>20</v>
      </c>
      <c r="B36" s="461" t="s">
        <v>1166</v>
      </c>
      <c r="C36" s="510"/>
      <c r="D36" s="510"/>
      <c r="E36" s="510"/>
      <c r="F36" s="511">
        <v>7.4999999999999997E-2</v>
      </c>
      <c r="G36" s="496">
        <f>G34*F36</f>
        <v>9023.1738814500004</v>
      </c>
    </row>
    <row r="37" spans="1:10" ht="18.75" customHeight="1" x14ac:dyDescent="0.2">
      <c r="A37" s="494">
        <v>21</v>
      </c>
      <c r="B37" s="486" t="s">
        <v>1208</v>
      </c>
      <c r="C37" s="499"/>
      <c r="D37" s="494" t="s">
        <v>9</v>
      </c>
      <c r="E37" s="494">
        <v>3.1</v>
      </c>
      <c r="F37" s="496">
        <f>609.17479416*1.055*1.035</f>
        <v>665.17318711315795</v>
      </c>
      <c r="G37" s="496">
        <f>E37*F37</f>
        <v>2062.0368800507899</v>
      </c>
      <c r="I37" s="44"/>
    </row>
    <row r="38" spans="1:10" ht="18.75" customHeight="1" x14ac:dyDescent="0.2">
      <c r="A38" s="494">
        <v>22</v>
      </c>
      <c r="B38" s="497" t="s">
        <v>1269</v>
      </c>
      <c r="C38" s="499"/>
      <c r="D38" s="494"/>
      <c r="E38" s="494"/>
      <c r="F38" s="496"/>
      <c r="G38" s="496">
        <v>9967.0499999999993</v>
      </c>
    </row>
    <row r="39" spans="1:10" ht="17.25" customHeight="1" x14ac:dyDescent="0.2">
      <c r="A39" s="494">
        <v>23</v>
      </c>
      <c r="B39" s="497" t="s">
        <v>1270</v>
      </c>
      <c r="C39" s="499"/>
      <c r="D39" s="494" t="s">
        <v>1223</v>
      </c>
      <c r="E39" s="494"/>
      <c r="F39" s="496"/>
      <c r="G39" s="487">
        <f>G35*0.04</f>
        <v>4078.2706808813568</v>
      </c>
      <c r="H39" s="160"/>
      <c r="J39" s="160"/>
    </row>
    <row r="40" spans="1:10" ht="45.75" customHeight="1" x14ac:dyDescent="0.2">
      <c r="A40" s="494">
        <v>24</v>
      </c>
      <c r="B40" s="461" t="s">
        <v>1271</v>
      </c>
      <c r="C40" s="499"/>
      <c r="D40" s="494"/>
      <c r="E40" s="494"/>
      <c r="F40" s="496"/>
      <c r="G40" s="487">
        <f>(G34+G36+G37+G38+G39)*0.125</f>
        <v>18179.939566047771</v>
      </c>
      <c r="H40" s="161"/>
      <c r="J40" s="160"/>
    </row>
    <row r="41" spans="1:10" ht="30.75" customHeight="1" x14ac:dyDescent="0.2">
      <c r="A41" s="247">
        <v>25</v>
      </c>
      <c r="B41" s="489" t="s">
        <v>1272</v>
      </c>
      <c r="C41" s="499"/>
      <c r="D41" s="494"/>
      <c r="E41" s="494"/>
      <c r="F41" s="496"/>
      <c r="G41" s="508">
        <f>G35+G36+G37+G38+G39+G40</f>
        <v>145267.23803046384</v>
      </c>
    </row>
    <row r="42" spans="1:10" ht="16.5" customHeight="1" x14ac:dyDescent="0.2">
      <c r="A42" s="494">
        <v>26</v>
      </c>
      <c r="B42" s="461" t="s">
        <v>1273</v>
      </c>
      <c r="C42" s="499"/>
      <c r="D42" s="494"/>
      <c r="E42" s="494"/>
      <c r="F42" s="496">
        <v>0.09</v>
      </c>
      <c r="G42" s="496">
        <f>G41*F42</f>
        <v>13074.051422741744</v>
      </c>
    </row>
    <row r="43" spans="1:10" ht="16.5" customHeight="1" x14ac:dyDescent="0.2">
      <c r="A43" s="494">
        <v>27</v>
      </c>
      <c r="B43" s="461" t="s">
        <v>1274</v>
      </c>
      <c r="C43" s="499"/>
      <c r="D43" s="494"/>
      <c r="E43" s="494"/>
      <c r="F43" s="496">
        <v>0.09</v>
      </c>
      <c r="G43" s="496">
        <f>G41*F43</f>
        <v>13074.051422741744</v>
      </c>
      <c r="H43" s="75"/>
      <c r="I43" s="76"/>
    </row>
    <row r="44" spans="1:10" ht="17.25" customHeight="1" x14ac:dyDescent="0.2">
      <c r="A44" s="494">
        <v>28</v>
      </c>
      <c r="B44" s="461" t="s">
        <v>1275</v>
      </c>
      <c r="C44" s="499"/>
      <c r="D44" s="494"/>
      <c r="E44" s="494"/>
      <c r="F44" s="496"/>
      <c r="G44" s="496">
        <f>G41+G42+G43</f>
        <v>171415.34087594732</v>
      </c>
    </row>
    <row r="45" spans="1:10" ht="32.25" customHeight="1" x14ac:dyDescent="0.2">
      <c r="A45" s="247">
        <v>29</v>
      </c>
      <c r="B45" s="489" t="s">
        <v>1183</v>
      </c>
      <c r="C45" s="499"/>
      <c r="D45" s="494"/>
      <c r="E45" s="494"/>
      <c r="F45" s="496"/>
      <c r="G45" s="508">
        <f>ROUND((G44),0)</f>
        <v>171415</v>
      </c>
    </row>
    <row r="46" spans="1:10" ht="15" x14ac:dyDescent="0.2">
      <c r="A46" s="91"/>
      <c r="B46" s="115"/>
      <c r="C46" s="115"/>
      <c r="D46" s="115"/>
      <c r="E46" s="115"/>
      <c r="F46" s="115"/>
      <c r="G46" s="115"/>
      <c r="H46" s="115"/>
      <c r="I46" s="115"/>
    </row>
    <row r="47" spans="1:10" ht="15" x14ac:dyDescent="0.2">
      <c r="A47" s="91"/>
      <c r="B47" s="115"/>
      <c r="C47" s="115"/>
      <c r="D47" s="115"/>
      <c r="E47" s="115"/>
      <c r="F47" s="115"/>
      <c r="G47" s="115"/>
      <c r="H47" s="115"/>
      <c r="I47" s="115"/>
    </row>
    <row r="48" spans="1:10" ht="15" x14ac:dyDescent="0.2">
      <c r="A48" s="91"/>
      <c r="B48" s="115"/>
      <c r="C48" s="115"/>
      <c r="D48" s="115"/>
      <c r="E48" s="115"/>
      <c r="F48" s="115"/>
      <c r="G48" s="115"/>
      <c r="H48" s="115"/>
      <c r="I48" s="115"/>
    </row>
    <row r="49" spans="1:9" ht="15" x14ac:dyDescent="0.2">
      <c r="A49" s="91"/>
      <c r="B49" s="115"/>
      <c r="C49" s="115"/>
      <c r="D49" s="115"/>
      <c r="E49" s="115"/>
      <c r="F49" s="115"/>
      <c r="G49" s="115"/>
      <c r="H49" s="115"/>
      <c r="I49" s="115"/>
    </row>
    <row r="50" spans="1:9" ht="15" x14ac:dyDescent="0.2">
      <c r="A50" s="91"/>
      <c r="B50" s="115"/>
      <c r="C50" s="115"/>
      <c r="D50" s="115"/>
      <c r="E50" s="115"/>
      <c r="F50" s="115"/>
      <c r="G50" s="115"/>
    </row>
    <row r="51" spans="1:9" ht="15" x14ac:dyDescent="0.2">
      <c r="A51" s="91"/>
      <c r="B51" s="115"/>
      <c r="C51" s="115"/>
      <c r="D51" s="115"/>
      <c r="E51" s="115"/>
      <c r="F51" s="115"/>
      <c r="G51" s="115"/>
    </row>
    <row r="52" spans="1:9" ht="15" x14ac:dyDescent="0.2">
      <c r="A52" s="91"/>
      <c r="B52" s="115"/>
      <c r="C52" s="115"/>
      <c r="D52" s="115"/>
      <c r="E52" s="115"/>
      <c r="F52" s="115"/>
      <c r="G52" s="115"/>
    </row>
    <row r="53" spans="1:9" ht="15" x14ac:dyDescent="0.2">
      <c r="A53" s="91"/>
      <c r="B53" s="115"/>
      <c r="C53" s="115"/>
      <c r="D53" s="115"/>
      <c r="E53" s="115"/>
      <c r="F53" s="115"/>
      <c r="G53" s="115"/>
    </row>
    <row r="54" spans="1:9" ht="15" x14ac:dyDescent="0.2">
      <c r="A54" s="91"/>
      <c r="B54" s="115"/>
      <c r="C54" s="115"/>
      <c r="D54" s="115"/>
      <c r="E54" s="115"/>
      <c r="F54" s="115"/>
      <c r="G54" s="115"/>
    </row>
    <row r="55" spans="1:9" ht="15" x14ac:dyDescent="0.2">
      <c r="A55" s="91"/>
      <c r="B55" s="115"/>
      <c r="C55" s="115"/>
      <c r="D55" s="115"/>
      <c r="E55" s="115"/>
      <c r="F55" s="115"/>
      <c r="G55" s="115"/>
    </row>
    <row r="56" spans="1:9" ht="15" x14ac:dyDescent="0.2">
      <c r="A56" s="91"/>
      <c r="B56" s="115"/>
      <c r="C56" s="115"/>
      <c r="D56" s="115"/>
      <c r="E56" s="115"/>
      <c r="F56" s="115"/>
      <c r="G56" s="115"/>
    </row>
    <row r="57" spans="1:9" ht="15" x14ac:dyDescent="0.2">
      <c r="A57" s="91"/>
      <c r="B57" s="115"/>
      <c r="C57" s="115"/>
      <c r="D57" s="115"/>
      <c r="E57" s="115"/>
      <c r="F57" s="115"/>
      <c r="G57" s="115"/>
    </row>
    <row r="58" spans="1:9" ht="15" x14ac:dyDescent="0.2">
      <c r="A58" s="91"/>
      <c r="B58" s="115"/>
      <c r="C58" s="115"/>
      <c r="D58" s="115"/>
      <c r="E58" s="115"/>
      <c r="F58" s="115"/>
      <c r="G58" s="115"/>
    </row>
    <row r="59" spans="1:9" ht="15" x14ac:dyDescent="0.2">
      <c r="A59" s="91"/>
      <c r="B59" s="115"/>
      <c r="C59" s="115"/>
      <c r="D59" s="115"/>
      <c r="E59" s="115"/>
      <c r="F59" s="115"/>
      <c r="G59" s="115"/>
    </row>
    <row r="60" spans="1:9" ht="15" x14ac:dyDescent="0.2">
      <c r="A60" s="91"/>
      <c r="B60" s="115"/>
      <c r="C60" s="115"/>
      <c r="D60" s="115"/>
      <c r="E60" s="115"/>
      <c r="F60" s="115"/>
      <c r="G60" s="115"/>
    </row>
    <row r="61" spans="1:9" ht="15" x14ac:dyDescent="0.2">
      <c r="A61" s="91"/>
      <c r="B61" s="115"/>
      <c r="C61" s="115"/>
      <c r="D61" s="115"/>
      <c r="E61" s="115"/>
      <c r="F61" s="115"/>
      <c r="G61" s="115"/>
    </row>
    <row r="62" spans="1:9" ht="15" x14ac:dyDescent="0.2">
      <c r="A62" s="91"/>
      <c r="B62" s="115"/>
      <c r="C62" s="115"/>
      <c r="D62" s="115"/>
      <c r="E62" s="115"/>
      <c r="F62" s="115"/>
      <c r="G62" s="115"/>
    </row>
    <row r="63" spans="1:9" ht="15" x14ac:dyDescent="0.2">
      <c r="A63" s="91"/>
      <c r="B63" s="115"/>
      <c r="C63" s="115"/>
      <c r="D63" s="115"/>
      <c r="E63" s="115"/>
      <c r="F63" s="115"/>
      <c r="G63" s="115"/>
    </row>
    <row r="64" spans="1:9" ht="15" x14ac:dyDescent="0.2">
      <c r="A64" s="91"/>
      <c r="B64" s="162"/>
      <c r="C64" s="115"/>
      <c r="D64" s="115"/>
      <c r="E64" s="115"/>
      <c r="F64" s="115"/>
      <c r="G64" s="115"/>
    </row>
    <row r="65" spans="1:7" ht="15" x14ac:dyDescent="0.2">
      <c r="A65" s="91"/>
      <c r="B65" s="162"/>
      <c r="C65" s="115"/>
      <c r="D65" s="115"/>
      <c r="E65" s="115"/>
      <c r="F65" s="115"/>
      <c r="G65" s="115"/>
    </row>
    <row r="66" spans="1:7" ht="15" x14ac:dyDescent="0.2">
      <c r="A66" s="91"/>
      <c r="B66" s="162"/>
      <c r="C66" s="115"/>
      <c r="D66" s="115"/>
      <c r="E66" s="115"/>
      <c r="F66" s="115"/>
      <c r="G66" s="115"/>
    </row>
    <row r="67" spans="1:7" ht="15" x14ac:dyDescent="0.2">
      <c r="A67" s="91"/>
      <c r="B67" s="162"/>
      <c r="C67" s="115"/>
      <c r="D67" s="115"/>
      <c r="E67" s="115"/>
      <c r="F67" s="115"/>
      <c r="G67" s="115"/>
    </row>
    <row r="68" spans="1:7" ht="15" x14ac:dyDescent="0.2">
      <c r="A68" s="91"/>
      <c r="B68" s="115"/>
      <c r="C68" s="115"/>
      <c r="D68" s="115"/>
      <c r="E68" s="115"/>
      <c r="F68" s="115"/>
      <c r="G68" s="115"/>
    </row>
    <row r="69" spans="1:7" ht="15" x14ac:dyDescent="0.2">
      <c r="A69" s="91"/>
      <c r="B69" s="115"/>
      <c r="C69" s="115"/>
      <c r="D69" s="115"/>
      <c r="E69" s="115"/>
      <c r="F69" s="115"/>
      <c r="G69" s="115"/>
    </row>
    <row r="70" spans="1:7" ht="15" x14ac:dyDescent="0.2">
      <c r="A70" s="91"/>
      <c r="B70" s="115"/>
      <c r="C70" s="115"/>
      <c r="D70" s="115"/>
      <c r="E70" s="115"/>
      <c r="F70" s="115"/>
      <c r="G70" s="115"/>
    </row>
    <row r="71" spans="1:7" ht="15" x14ac:dyDescent="0.2">
      <c r="A71" s="91"/>
      <c r="B71" s="115"/>
      <c r="C71" s="115"/>
      <c r="D71" s="115"/>
      <c r="E71" s="115"/>
      <c r="F71" s="115"/>
      <c r="G71" s="115"/>
    </row>
    <row r="72" spans="1:7" ht="15" x14ac:dyDescent="0.2">
      <c r="A72" s="91"/>
      <c r="B72" s="115"/>
      <c r="C72" s="115"/>
      <c r="D72" s="115"/>
      <c r="E72" s="115"/>
      <c r="F72" s="115"/>
      <c r="G72" s="115"/>
    </row>
    <row r="73" spans="1:7" ht="15" x14ac:dyDescent="0.2">
      <c r="A73" s="91"/>
      <c r="B73" s="115"/>
      <c r="C73" s="115"/>
      <c r="D73" s="115"/>
      <c r="E73" s="115"/>
      <c r="F73" s="115"/>
      <c r="G73" s="115"/>
    </row>
  </sheetData>
  <mergeCells count="10">
    <mergeCell ref="A14:A16"/>
    <mergeCell ref="A26:A33"/>
    <mergeCell ref="B1:D1"/>
    <mergeCell ref="F2:G2"/>
    <mergeCell ref="B3:G3"/>
    <mergeCell ref="A5:A6"/>
    <mergeCell ref="B5:B6"/>
    <mergeCell ref="C5:C6"/>
    <mergeCell ref="D5:D6"/>
    <mergeCell ref="E5:G5"/>
  </mergeCells>
  <conditionalFormatting sqref="B34">
    <cfRule type="cellIs" dxfId="9" priority="2" stopIfTrue="1" operator="equal">
      <formula>"?"</formula>
    </cfRule>
  </conditionalFormatting>
  <conditionalFormatting sqref="B35">
    <cfRule type="cellIs" dxfId="8" priority="1" stopIfTrue="1" operator="equal">
      <formula>"?"</formula>
    </cfRule>
  </conditionalFormatting>
  <printOptions horizontalCentered="1"/>
  <pageMargins left="0.65" right="0.16" top="0.82" bottom="0.31" header="0.5" footer="0.16"/>
  <pageSetup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7" sqref="J7"/>
    </sheetView>
  </sheetViews>
  <sheetFormatPr defaultRowHeight="12.75" x14ac:dyDescent="0.2"/>
  <cols>
    <col min="1" max="1" width="4.5703125" style="1" customWidth="1"/>
    <col min="2" max="2" width="44.140625" style="1" customWidth="1"/>
    <col min="3" max="3" width="11.5703125" style="1" customWidth="1"/>
    <col min="4" max="4" width="5.5703125" style="1" customWidth="1"/>
    <col min="5" max="5" width="9.7109375" style="1" customWidth="1"/>
    <col min="6" max="6" width="5.5703125" style="1" customWidth="1"/>
    <col min="7" max="7" width="13.85546875" style="1" customWidth="1"/>
    <col min="8" max="8" width="14.28515625" style="1" customWidth="1"/>
    <col min="9" max="9" width="20" style="1" customWidth="1"/>
    <col min="10" max="10" width="13.5703125" style="1" customWidth="1"/>
    <col min="11" max="11" width="13.85546875" style="1" customWidth="1"/>
    <col min="12" max="256" width="9.140625" style="1"/>
    <col min="257" max="257" width="4.5703125" style="1" customWidth="1"/>
    <col min="258" max="258" width="44.140625" style="1" customWidth="1"/>
    <col min="259" max="259" width="11.5703125" style="1" customWidth="1"/>
    <col min="260" max="260" width="5.5703125" style="1" customWidth="1"/>
    <col min="261" max="261" width="9.7109375" style="1" customWidth="1"/>
    <col min="262" max="262" width="5.5703125" style="1" customWidth="1"/>
    <col min="263" max="263" width="13.85546875" style="1" customWidth="1"/>
    <col min="264" max="264" width="14.28515625" style="1" customWidth="1"/>
    <col min="265" max="265" width="20" style="1" customWidth="1"/>
    <col min="266" max="266" width="13.5703125" style="1" customWidth="1"/>
    <col min="267" max="267" width="13.85546875" style="1" customWidth="1"/>
    <col min="268" max="512" width="9.140625" style="1"/>
    <col min="513" max="513" width="4.5703125" style="1" customWidth="1"/>
    <col min="514" max="514" width="44.140625" style="1" customWidth="1"/>
    <col min="515" max="515" width="11.5703125" style="1" customWidth="1"/>
    <col min="516" max="516" width="5.5703125" style="1" customWidth="1"/>
    <col min="517" max="517" width="9.7109375" style="1" customWidth="1"/>
    <col min="518" max="518" width="5.5703125" style="1" customWidth="1"/>
    <col min="519" max="519" width="13.85546875" style="1" customWidth="1"/>
    <col min="520" max="520" width="14.28515625" style="1" customWidth="1"/>
    <col min="521" max="521" width="20" style="1" customWidth="1"/>
    <col min="522" max="522" width="13.5703125" style="1" customWidth="1"/>
    <col min="523" max="523" width="13.85546875" style="1" customWidth="1"/>
    <col min="524" max="768" width="9.140625" style="1"/>
    <col min="769" max="769" width="4.5703125" style="1" customWidth="1"/>
    <col min="770" max="770" width="44.140625" style="1" customWidth="1"/>
    <col min="771" max="771" width="11.5703125" style="1" customWidth="1"/>
    <col min="772" max="772" width="5.5703125" style="1" customWidth="1"/>
    <col min="773" max="773" width="9.7109375" style="1" customWidth="1"/>
    <col min="774" max="774" width="5.5703125" style="1" customWidth="1"/>
    <col min="775" max="775" width="13.85546875" style="1" customWidth="1"/>
    <col min="776" max="776" width="14.28515625" style="1" customWidth="1"/>
    <col min="777" max="777" width="20" style="1" customWidth="1"/>
    <col min="778" max="778" width="13.5703125" style="1" customWidth="1"/>
    <col min="779" max="779" width="13.85546875" style="1" customWidth="1"/>
    <col min="780" max="1024" width="9.140625" style="1"/>
    <col min="1025" max="1025" width="4.5703125" style="1" customWidth="1"/>
    <col min="1026" max="1026" width="44.140625" style="1" customWidth="1"/>
    <col min="1027" max="1027" width="11.5703125" style="1" customWidth="1"/>
    <col min="1028" max="1028" width="5.5703125" style="1" customWidth="1"/>
    <col min="1029" max="1029" width="9.7109375" style="1" customWidth="1"/>
    <col min="1030" max="1030" width="5.5703125" style="1" customWidth="1"/>
    <col min="1031" max="1031" width="13.85546875" style="1" customWidth="1"/>
    <col min="1032" max="1032" width="14.28515625" style="1" customWidth="1"/>
    <col min="1033" max="1033" width="20" style="1" customWidth="1"/>
    <col min="1034" max="1034" width="13.5703125" style="1" customWidth="1"/>
    <col min="1035" max="1035" width="13.85546875" style="1" customWidth="1"/>
    <col min="1036" max="1280" width="9.140625" style="1"/>
    <col min="1281" max="1281" width="4.5703125" style="1" customWidth="1"/>
    <col min="1282" max="1282" width="44.140625" style="1" customWidth="1"/>
    <col min="1283" max="1283" width="11.5703125" style="1" customWidth="1"/>
    <col min="1284" max="1284" width="5.5703125" style="1" customWidth="1"/>
    <col min="1285" max="1285" width="9.7109375" style="1" customWidth="1"/>
    <col min="1286" max="1286" width="5.5703125" style="1" customWidth="1"/>
    <col min="1287" max="1287" width="13.85546875" style="1" customWidth="1"/>
    <col min="1288" max="1288" width="14.28515625" style="1" customWidth="1"/>
    <col min="1289" max="1289" width="20" style="1" customWidth="1"/>
    <col min="1290" max="1290" width="13.5703125" style="1" customWidth="1"/>
    <col min="1291" max="1291" width="13.85546875" style="1" customWidth="1"/>
    <col min="1292" max="1536" width="9.140625" style="1"/>
    <col min="1537" max="1537" width="4.5703125" style="1" customWidth="1"/>
    <col min="1538" max="1538" width="44.140625" style="1" customWidth="1"/>
    <col min="1539" max="1539" width="11.5703125" style="1" customWidth="1"/>
    <col min="1540" max="1540" width="5.5703125" style="1" customWidth="1"/>
    <col min="1541" max="1541" width="9.7109375" style="1" customWidth="1"/>
    <col min="1542" max="1542" width="5.5703125" style="1" customWidth="1"/>
    <col min="1543" max="1543" width="13.85546875" style="1" customWidth="1"/>
    <col min="1544" max="1544" width="14.28515625" style="1" customWidth="1"/>
    <col min="1545" max="1545" width="20" style="1" customWidth="1"/>
    <col min="1546" max="1546" width="13.5703125" style="1" customWidth="1"/>
    <col min="1547" max="1547" width="13.85546875" style="1" customWidth="1"/>
    <col min="1548" max="1792" width="9.140625" style="1"/>
    <col min="1793" max="1793" width="4.5703125" style="1" customWidth="1"/>
    <col min="1794" max="1794" width="44.140625" style="1" customWidth="1"/>
    <col min="1795" max="1795" width="11.5703125" style="1" customWidth="1"/>
    <col min="1796" max="1796" width="5.5703125" style="1" customWidth="1"/>
    <col min="1797" max="1797" width="9.7109375" style="1" customWidth="1"/>
    <col min="1798" max="1798" width="5.5703125" style="1" customWidth="1"/>
    <col min="1799" max="1799" width="13.85546875" style="1" customWidth="1"/>
    <col min="1800" max="1800" width="14.28515625" style="1" customWidth="1"/>
    <col min="1801" max="1801" width="20" style="1" customWidth="1"/>
    <col min="1802" max="1802" width="13.5703125" style="1" customWidth="1"/>
    <col min="1803" max="1803" width="13.85546875" style="1" customWidth="1"/>
    <col min="1804" max="2048" width="9.140625" style="1"/>
    <col min="2049" max="2049" width="4.5703125" style="1" customWidth="1"/>
    <col min="2050" max="2050" width="44.140625" style="1" customWidth="1"/>
    <col min="2051" max="2051" width="11.5703125" style="1" customWidth="1"/>
    <col min="2052" max="2052" width="5.5703125" style="1" customWidth="1"/>
    <col min="2053" max="2053" width="9.7109375" style="1" customWidth="1"/>
    <col min="2054" max="2054" width="5.5703125" style="1" customWidth="1"/>
    <col min="2055" max="2055" width="13.85546875" style="1" customWidth="1"/>
    <col min="2056" max="2056" width="14.28515625" style="1" customWidth="1"/>
    <col min="2057" max="2057" width="20" style="1" customWidth="1"/>
    <col min="2058" max="2058" width="13.5703125" style="1" customWidth="1"/>
    <col min="2059" max="2059" width="13.85546875" style="1" customWidth="1"/>
    <col min="2060" max="2304" width="9.140625" style="1"/>
    <col min="2305" max="2305" width="4.5703125" style="1" customWidth="1"/>
    <col min="2306" max="2306" width="44.140625" style="1" customWidth="1"/>
    <col min="2307" max="2307" width="11.5703125" style="1" customWidth="1"/>
    <col min="2308" max="2308" width="5.5703125" style="1" customWidth="1"/>
    <col min="2309" max="2309" width="9.7109375" style="1" customWidth="1"/>
    <col min="2310" max="2310" width="5.5703125" style="1" customWidth="1"/>
    <col min="2311" max="2311" width="13.85546875" style="1" customWidth="1"/>
    <col min="2312" max="2312" width="14.28515625" style="1" customWidth="1"/>
    <col min="2313" max="2313" width="20" style="1" customWidth="1"/>
    <col min="2314" max="2314" width="13.5703125" style="1" customWidth="1"/>
    <col min="2315" max="2315" width="13.85546875" style="1" customWidth="1"/>
    <col min="2316" max="2560" width="9.140625" style="1"/>
    <col min="2561" max="2561" width="4.5703125" style="1" customWidth="1"/>
    <col min="2562" max="2562" width="44.140625" style="1" customWidth="1"/>
    <col min="2563" max="2563" width="11.5703125" style="1" customWidth="1"/>
    <col min="2564" max="2564" width="5.5703125" style="1" customWidth="1"/>
    <col min="2565" max="2565" width="9.7109375" style="1" customWidth="1"/>
    <col min="2566" max="2566" width="5.5703125" style="1" customWidth="1"/>
    <col min="2567" max="2567" width="13.85546875" style="1" customWidth="1"/>
    <col min="2568" max="2568" width="14.28515625" style="1" customWidth="1"/>
    <col min="2569" max="2569" width="20" style="1" customWidth="1"/>
    <col min="2570" max="2570" width="13.5703125" style="1" customWidth="1"/>
    <col min="2571" max="2571" width="13.85546875" style="1" customWidth="1"/>
    <col min="2572" max="2816" width="9.140625" style="1"/>
    <col min="2817" max="2817" width="4.5703125" style="1" customWidth="1"/>
    <col min="2818" max="2818" width="44.140625" style="1" customWidth="1"/>
    <col min="2819" max="2819" width="11.5703125" style="1" customWidth="1"/>
    <col min="2820" max="2820" width="5.5703125" style="1" customWidth="1"/>
    <col min="2821" max="2821" width="9.7109375" style="1" customWidth="1"/>
    <col min="2822" max="2822" width="5.5703125" style="1" customWidth="1"/>
    <col min="2823" max="2823" width="13.85546875" style="1" customWidth="1"/>
    <col min="2824" max="2824" width="14.28515625" style="1" customWidth="1"/>
    <col min="2825" max="2825" width="20" style="1" customWidth="1"/>
    <col min="2826" max="2826" width="13.5703125" style="1" customWidth="1"/>
    <col min="2827" max="2827" width="13.85546875" style="1" customWidth="1"/>
    <col min="2828" max="3072" width="9.140625" style="1"/>
    <col min="3073" max="3073" width="4.5703125" style="1" customWidth="1"/>
    <col min="3074" max="3074" width="44.140625" style="1" customWidth="1"/>
    <col min="3075" max="3075" width="11.5703125" style="1" customWidth="1"/>
    <col min="3076" max="3076" width="5.5703125" style="1" customWidth="1"/>
    <col min="3077" max="3077" width="9.7109375" style="1" customWidth="1"/>
    <col min="3078" max="3078" width="5.5703125" style="1" customWidth="1"/>
    <col min="3079" max="3079" width="13.85546875" style="1" customWidth="1"/>
    <col min="3080" max="3080" width="14.28515625" style="1" customWidth="1"/>
    <col min="3081" max="3081" width="20" style="1" customWidth="1"/>
    <col min="3082" max="3082" width="13.5703125" style="1" customWidth="1"/>
    <col min="3083" max="3083" width="13.85546875" style="1" customWidth="1"/>
    <col min="3084" max="3328" width="9.140625" style="1"/>
    <col min="3329" max="3329" width="4.5703125" style="1" customWidth="1"/>
    <col min="3330" max="3330" width="44.140625" style="1" customWidth="1"/>
    <col min="3331" max="3331" width="11.5703125" style="1" customWidth="1"/>
    <col min="3332" max="3332" width="5.5703125" style="1" customWidth="1"/>
    <col min="3333" max="3333" width="9.7109375" style="1" customWidth="1"/>
    <col min="3334" max="3334" width="5.5703125" style="1" customWidth="1"/>
    <col min="3335" max="3335" width="13.85546875" style="1" customWidth="1"/>
    <col min="3336" max="3336" width="14.28515625" style="1" customWidth="1"/>
    <col min="3337" max="3337" width="20" style="1" customWidth="1"/>
    <col min="3338" max="3338" width="13.5703125" style="1" customWidth="1"/>
    <col min="3339" max="3339" width="13.85546875" style="1" customWidth="1"/>
    <col min="3340" max="3584" width="9.140625" style="1"/>
    <col min="3585" max="3585" width="4.5703125" style="1" customWidth="1"/>
    <col min="3586" max="3586" width="44.140625" style="1" customWidth="1"/>
    <col min="3587" max="3587" width="11.5703125" style="1" customWidth="1"/>
    <col min="3588" max="3588" width="5.5703125" style="1" customWidth="1"/>
    <col min="3589" max="3589" width="9.7109375" style="1" customWidth="1"/>
    <col min="3590" max="3590" width="5.5703125" style="1" customWidth="1"/>
    <col min="3591" max="3591" width="13.85546875" style="1" customWidth="1"/>
    <col min="3592" max="3592" width="14.28515625" style="1" customWidth="1"/>
    <col min="3593" max="3593" width="20" style="1" customWidth="1"/>
    <col min="3594" max="3594" width="13.5703125" style="1" customWidth="1"/>
    <col min="3595" max="3595" width="13.85546875" style="1" customWidth="1"/>
    <col min="3596" max="3840" width="9.140625" style="1"/>
    <col min="3841" max="3841" width="4.5703125" style="1" customWidth="1"/>
    <col min="3842" max="3842" width="44.140625" style="1" customWidth="1"/>
    <col min="3843" max="3843" width="11.5703125" style="1" customWidth="1"/>
    <col min="3844" max="3844" width="5.5703125" style="1" customWidth="1"/>
    <col min="3845" max="3845" width="9.7109375" style="1" customWidth="1"/>
    <col min="3846" max="3846" width="5.5703125" style="1" customWidth="1"/>
    <col min="3847" max="3847" width="13.85546875" style="1" customWidth="1"/>
    <col min="3848" max="3848" width="14.28515625" style="1" customWidth="1"/>
    <col min="3849" max="3849" width="20" style="1" customWidth="1"/>
    <col min="3850" max="3850" width="13.5703125" style="1" customWidth="1"/>
    <col min="3851" max="3851" width="13.85546875" style="1" customWidth="1"/>
    <col min="3852" max="4096" width="9.140625" style="1"/>
    <col min="4097" max="4097" width="4.5703125" style="1" customWidth="1"/>
    <col min="4098" max="4098" width="44.140625" style="1" customWidth="1"/>
    <col min="4099" max="4099" width="11.5703125" style="1" customWidth="1"/>
    <col min="4100" max="4100" width="5.5703125" style="1" customWidth="1"/>
    <col min="4101" max="4101" width="9.7109375" style="1" customWidth="1"/>
    <col min="4102" max="4102" width="5.5703125" style="1" customWidth="1"/>
    <col min="4103" max="4103" width="13.85546875" style="1" customWidth="1"/>
    <col min="4104" max="4104" width="14.28515625" style="1" customWidth="1"/>
    <col min="4105" max="4105" width="20" style="1" customWidth="1"/>
    <col min="4106" max="4106" width="13.5703125" style="1" customWidth="1"/>
    <col min="4107" max="4107" width="13.85546875" style="1" customWidth="1"/>
    <col min="4108" max="4352" width="9.140625" style="1"/>
    <col min="4353" max="4353" width="4.5703125" style="1" customWidth="1"/>
    <col min="4354" max="4354" width="44.140625" style="1" customWidth="1"/>
    <col min="4355" max="4355" width="11.5703125" style="1" customWidth="1"/>
    <col min="4356" max="4356" width="5.5703125" style="1" customWidth="1"/>
    <col min="4357" max="4357" width="9.7109375" style="1" customWidth="1"/>
    <col min="4358" max="4358" width="5.5703125" style="1" customWidth="1"/>
    <col min="4359" max="4359" width="13.85546875" style="1" customWidth="1"/>
    <col min="4360" max="4360" width="14.28515625" style="1" customWidth="1"/>
    <col min="4361" max="4361" width="20" style="1" customWidth="1"/>
    <col min="4362" max="4362" width="13.5703125" style="1" customWidth="1"/>
    <col min="4363" max="4363" width="13.85546875" style="1" customWidth="1"/>
    <col min="4364" max="4608" width="9.140625" style="1"/>
    <col min="4609" max="4609" width="4.5703125" style="1" customWidth="1"/>
    <col min="4610" max="4610" width="44.140625" style="1" customWidth="1"/>
    <col min="4611" max="4611" width="11.5703125" style="1" customWidth="1"/>
    <col min="4612" max="4612" width="5.5703125" style="1" customWidth="1"/>
    <col min="4613" max="4613" width="9.7109375" style="1" customWidth="1"/>
    <col min="4614" max="4614" width="5.5703125" style="1" customWidth="1"/>
    <col min="4615" max="4615" width="13.85546875" style="1" customWidth="1"/>
    <col min="4616" max="4616" width="14.28515625" style="1" customWidth="1"/>
    <col min="4617" max="4617" width="20" style="1" customWidth="1"/>
    <col min="4618" max="4618" width="13.5703125" style="1" customWidth="1"/>
    <col min="4619" max="4619" width="13.85546875" style="1" customWidth="1"/>
    <col min="4620" max="4864" width="9.140625" style="1"/>
    <col min="4865" max="4865" width="4.5703125" style="1" customWidth="1"/>
    <col min="4866" max="4866" width="44.140625" style="1" customWidth="1"/>
    <col min="4867" max="4867" width="11.5703125" style="1" customWidth="1"/>
    <col min="4868" max="4868" width="5.5703125" style="1" customWidth="1"/>
    <col min="4869" max="4869" width="9.7109375" style="1" customWidth="1"/>
    <col min="4870" max="4870" width="5.5703125" style="1" customWidth="1"/>
    <col min="4871" max="4871" width="13.85546875" style="1" customWidth="1"/>
    <col min="4872" max="4872" width="14.28515625" style="1" customWidth="1"/>
    <col min="4873" max="4873" width="20" style="1" customWidth="1"/>
    <col min="4874" max="4874" width="13.5703125" style="1" customWidth="1"/>
    <col min="4875" max="4875" width="13.85546875" style="1" customWidth="1"/>
    <col min="4876" max="5120" width="9.140625" style="1"/>
    <col min="5121" max="5121" width="4.5703125" style="1" customWidth="1"/>
    <col min="5122" max="5122" width="44.140625" style="1" customWidth="1"/>
    <col min="5123" max="5123" width="11.5703125" style="1" customWidth="1"/>
    <col min="5124" max="5124" width="5.5703125" style="1" customWidth="1"/>
    <col min="5125" max="5125" width="9.7109375" style="1" customWidth="1"/>
    <col min="5126" max="5126" width="5.5703125" style="1" customWidth="1"/>
    <col min="5127" max="5127" width="13.85546875" style="1" customWidth="1"/>
    <col min="5128" max="5128" width="14.28515625" style="1" customWidth="1"/>
    <col min="5129" max="5129" width="20" style="1" customWidth="1"/>
    <col min="5130" max="5130" width="13.5703125" style="1" customWidth="1"/>
    <col min="5131" max="5131" width="13.85546875" style="1" customWidth="1"/>
    <col min="5132" max="5376" width="9.140625" style="1"/>
    <col min="5377" max="5377" width="4.5703125" style="1" customWidth="1"/>
    <col min="5378" max="5378" width="44.140625" style="1" customWidth="1"/>
    <col min="5379" max="5379" width="11.5703125" style="1" customWidth="1"/>
    <col min="5380" max="5380" width="5.5703125" style="1" customWidth="1"/>
    <col min="5381" max="5381" width="9.7109375" style="1" customWidth="1"/>
    <col min="5382" max="5382" width="5.5703125" style="1" customWidth="1"/>
    <col min="5383" max="5383" width="13.85546875" style="1" customWidth="1"/>
    <col min="5384" max="5384" width="14.28515625" style="1" customWidth="1"/>
    <col min="5385" max="5385" width="20" style="1" customWidth="1"/>
    <col min="5386" max="5386" width="13.5703125" style="1" customWidth="1"/>
    <col min="5387" max="5387" width="13.85546875" style="1" customWidth="1"/>
    <col min="5388" max="5632" width="9.140625" style="1"/>
    <col min="5633" max="5633" width="4.5703125" style="1" customWidth="1"/>
    <col min="5634" max="5634" width="44.140625" style="1" customWidth="1"/>
    <col min="5635" max="5635" width="11.5703125" style="1" customWidth="1"/>
    <col min="5636" max="5636" width="5.5703125" style="1" customWidth="1"/>
    <col min="5637" max="5637" width="9.7109375" style="1" customWidth="1"/>
    <col min="5638" max="5638" width="5.5703125" style="1" customWidth="1"/>
    <col min="5639" max="5639" width="13.85546875" style="1" customWidth="1"/>
    <col min="5640" max="5640" width="14.28515625" style="1" customWidth="1"/>
    <col min="5641" max="5641" width="20" style="1" customWidth="1"/>
    <col min="5642" max="5642" width="13.5703125" style="1" customWidth="1"/>
    <col min="5643" max="5643" width="13.85546875" style="1" customWidth="1"/>
    <col min="5644" max="5888" width="9.140625" style="1"/>
    <col min="5889" max="5889" width="4.5703125" style="1" customWidth="1"/>
    <col min="5890" max="5890" width="44.140625" style="1" customWidth="1"/>
    <col min="5891" max="5891" width="11.5703125" style="1" customWidth="1"/>
    <col min="5892" max="5892" width="5.5703125" style="1" customWidth="1"/>
    <col min="5893" max="5893" width="9.7109375" style="1" customWidth="1"/>
    <col min="5894" max="5894" width="5.5703125" style="1" customWidth="1"/>
    <col min="5895" max="5895" width="13.85546875" style="1" customWidth="1"/>
    <col min="5896" max="5896" width="14.28515625" style="1" customWidth="1"/>
    <col min="5897" max="5897" width="20" style="1" customWidth="1"/>
    <col min="5898" max="5898" width="13.5703125" style="1" customWidth="1"/>
    <col min="5899" max="5899" width="13.85546875" style="1" customWidth="1"/>
    <col min="5900" max="6144" width="9.140625" style="1"/>
    <col min="6145" max="6145" width="4.5703125" style="1" customWidth="1"/>
    <col min="6146" max="6146" width="44.140625" style="1" customWidth="1"/>
    <col min="6147" max="6147" width="11.5703125" style="1" customWidth="1"/>
    <col min="6148" max="6148" width="5.5703125" style="1" customWidth="1"/>
    <col min="6149" max="6149" width="9.7109375" style="1" customWidth="1"/>
    <col min="6150" max="6150" width="5.5703125" style="1" customWidth="1"/>
    <col min="6151" max="6151" width="13.85546875" style="1" customWidth="1"/>
    <col min="6152" max="6152" width="14.28515625" style="1" customWidth="1"/>
    <col min="6153" max="6153" width="20" style="1" customWidth="1"/>
    <col min="6154" max="6154" width="13.5703125" style="1" customWidth="1"/>
    <col min="6155" max="6155" width="13.85546875" style="1" customWidth="1"/>
    <col min="6156" max="6400" width="9.140625" style="1"/>
    <col min="6401" max="6401" width="4.5703125" style="1" customWidth="1"/>
    <col min="6402" max="6402" width="44.140625" style="1" customWidth="1"/>
    <col min="6403" max="6403" width="11.5703125" style="1" customWidth="1"/>
    <col min="6404" max="6404" width="5.5703125" style="1" customWidth="1"/>
    <col min="6405" max="6405" width="9.7109375" style="1" customWidth="1"/>
    <col min="6406" max="6406" width="5.5703125" style="1" customWidth="1"/>
    <col min="6407" max="6407" width="13.85546875" style="1" customWidth="1"/>
    <col min="6408" max="6408" width="14.28515625" style="1" customWidth="1"/>
    <col min="6409" max="6409" width="20" style="1" customWidth="1"/>
    <col min="6410" max="6410" width="13.5703125" style="1" customWidth="1"/>
    <col min="6411" max="6411" width="13.85546875" style="1" customWidth="1"/>
    <col min="6412" max="6656" width="9.140625" style="1"/>
    <col min="6657" max="6657" width="4.5703125" style="1" customWidth="1"/>
    <col min="6658" max="6658" width="44.140625" style="1" customWidth="1"/>
    <col min="6659" max="6659" width="11.5703125" style="1" customWidth="1"/>
    <col min="6660" max="6660" width="5.5703125" style="1" customWidth="1"/>
    <col min="6661" max="6661" width="9.7109375" style="1" customWidth="1"/>
    <col min="6662" max="6662" width="5.5703125" style="1" customWidth="1"/>
    <col min="6663" max="6663" width="13.85546875" style="1" customWidth="1"/>
    <col min="6664" max="6664" width="14.28515625" style="1" customWidth="1"/>
    <col min="6665" max="6665" width="20" style="1" customWidth="1"/>
    <col min="6666" max="6666" width="13.5703125" style="1" customWidth="1"/>
    <col min="6667" max="6667" width="13.85546875" style="1" customWidth="1"/>
    <col min="6668" max="6912" width="9.140625" style="1"/>
    <col min="6913" max="6913" width="4.5703125" style="1" customWidth="1"/>
    <col min="6914" max="6914" width="44.140625" style="1" customWidth="1"/>
    <col min="6915" max="6915" width="11.5703125" style="1" customWidth="1"/>
    <col min="6916" max="6916" width="5.5703125" style="1" customWidth="1"/>
    <col min="6917" max="6917" width="9.7109375" style="1" customWidth="1"/>
    <col min="6918" max="6918" width="5.5703125" style="1" customWidth="1"/>
    <col min="6919" max="6919" width="13.85546875" style="1" customWidth="1"/>
    <col min="6920" max="6920" width="14.28515625" style="1" customWidth="1"/>
    <col min="6921" max="6921" width="20" style="1" customWidth="1"/>
    <col min="6922" max="6922" width="13.5703125" style="1" customWidth="1"/>
    <col min="6923" max="6923" width="13.85546875" style="1" customWidth="1"/>
    <col min="6924" max="7168" width="9.140625" style="1"/>
    <col min="7169" max="7169" width="4.5703125" style="1" customWidth="1"/>
    <col min="7170" max="7170" width="44.140625" style="1" customWidth="1"/>
    <col min="7171" max="7171" width="11.5703125" style="1" customWidth="1"/>
    <col min="7172" max="7172" width="5.5703125" style="1" customWidth="1"/>
    <col min="7173" max="7173" width="9.7109375" style="1" customWidth="1"/>
    <col min="7174" max="7174" width="5.5703125" style="1" customWidth="1"/>
    <col min="7175" max="7175" width="13.85546875" style="1" customWidth="1"/>
    <col min="7176" max="7176" width="14.28515625" style="1" customWidth="1"/>
    <col min="7177" max="7177" width="20" style="1" customWidth="1"/>
    <col min="7178" max="7178" width="13.5703125" style="1" customWidth="1"/>
    <col min="7179" max="7179" width="13.85546875" style="1" customWidth="1"/>
    <col min="7180" max="7424" width="9.140625" style="1"/>
    <col min="7425" max="7425" width="4.5703125" style="1" customWidth="1"/>
    <col min="7426" max="7426" width="44.140625" style="1" customWidth="1"/>
    <col min="7427" max="7427" width="11.5703125" style="1" customWidth="1"/>
    <col min="7428" max="7428" width="5.5703125" style="1" customWidth="1"/>
    <col min="7429" max="7429" width="9.7109375" style="1" customWidth="1"/>
    <col min="7430" max="7430" width="5.5703125" style="1" customWidth="1"/>
    <col min="7431" max="7431" width="13.85546875" style="1" customWidth="1"/>
    <col min="7432" max="7432" width="14.28515625" style="1" customWidth="1"/>
    <col min="7433" max="7433" width="20" style="1" customWidth="1"/>
    <col min="7434" max="7434" width="13.5703125" style="1" customWidth="1"/>
    <col min="7435" max="7435" width="13.85546875" style="1" customWidth="1"/>
    <col min="7436" max="7680" width="9.140625" style="1"/>
    <col min="7681" max="7681" width="4.5703125" style="1" customWidth="1"/>
    <col min="7682" max="7682" width="44.140625" style="1" customWidth="1"/>
    <col min="7683" max="7683" width="11.5703125" style="1" customWidth="1"/>
    <col min="7684" max="7684" width="5.5703125" style="1" customWidth="1"/>
    <col min="7685" max="7685" width="9.7109375" style="1" customWidth="1"/>
    <col min="7686" max="7686" width="5.5703125" style="1" customWidth="1"/>
    <col min="7687" max="7687" width="13.85546875" style="1" customWidth="1"/>
    <col min="7688" max="7688" width="14.28515625" style="1" customWidth="1"/>
    <col min="7689" max="7689" width="20" style="1" customWidth="1"/>
    <col min="7690" max="7690" width="13.5703125" style="1" customWidth="1"/>
    <col min="7691" max="7691" width="13.85546875" style="1" customWidth="1"/>
    <col min="7692" max="7936" width="9.140625" style="1"/>
    <col min="7937" max="7937" width="4.5703125" style="1" customWidth="1"/>
    <col min="7938" max="7938" width="44.140625" style="1" customWidth="1"/>
    <col min="7939" max="7939" width="11.5703125" style="1" customWidth="1"/>
    <col min="7940" max="7940" width="5.5703125" style="1" customWidth="1"/>
    <col min="7941" max="7941" width="9.7109375" style="1" customWidth="1"/>
    <col min="7942" max="7942" width="5.5703125" style="1" customWidth="1"/>
    <col min="7943" max="7943" width="13.85546875" style="1" customWidth="1"/>
    <col min="7944" max="7944" width="14.28515625" style="1" customWidth="1"/>
    <col min="7945" max="7945" width="20" style="1" customWidth="1"/>
    <col min="7946" max="7946" width="13.5703125" style="1" customWidth="1"/>
    <col min="7947" max="7947" width="13.85546875" style="1" customWidth="1"/>
    <col min="7948" max="8192" width="9.140625" style="1"/>
    <col min="8193" max="8193" width="4.5703125" style="1" customWidth="1"/>
    <col min="8194" max="8194" width="44.140625" style="1" customWidth="1"/>
    <col min="8195" max="8195" width="11.5703125" style="1" customWidth="1"/>
    <col min="8196" max="8196" width="5.5703125" style="1" customWidth="1"/>
    <col min="8197" max="8197" width="9.7109375" style="1" customWidth="1"/>
    <col min="8198" max="8198" width="5.5703125" style="1" customWidth="1"/>
    <col min="8199" max="8199" width="13.85546875" style="1" customWidth="1"/>
    <col min="8200" max="8200" width="14.28515625" style="1" customWidth="1"/>
    <col min="8201" max="8201" width="20" style="1" customWidth="1"/>
    <col min="8202" max="8202" width="13.5703125" style="1" customWidth="1"/>
    <col min="8203" max="8203" width="13.85546875" style="1" customWidth="1"/>
    <col min="8204" max="8448" width="9.140625" style="1"/>
    <col min="8449" max="8449" width="4.5703125" style="1" customWidth="1"/>
    <col min="8450" max="8450" width="44.140625" style="1" customWidth="1"/>
    <col min="8451" max="8451" width="11.5703125" style="1" customWidth="1"/>
    <col min="8452" max="8452" width="5.5703125" style="1" customWidth="1"/>
    <col min="8453" max="8453" width="9.7109375" style="1" customWidth="1"/>
    <col min="8454" max="8454" width="5.5703125" style="1" customWidth="1"/>
    <col min="8455" max="8455" width="13.85546875" style="1" customWidth="1"/>
    <col min="8456" max="8456" width="14.28515625" style="1" customWidth="1"/>
    <col min="8457" max="8457" width="20" style="1" customWidth="1"/>
    <col min="8458" max="8458" width="13.5703125" style="1" customWidth="1"/>
    <col min="8459" max="8459" width="13.85546875" style="1" customWidth="1"/>
    <col min="8460" max="8704" width="9.140625" style="1"/>
    <col min="8705" max="8705" width="4.5703125" style="1" customWidth="1"/>
    <col min="8706" max="8706" width="44.140625" style="1" customWidth="1"/>
    <col min="8707" max="8707" width="11.5703125" style="1" customWidth="1"/>
    <col min="8708" max="8708" width="5.5703125" style="1" customWidth="1"/>
    <col min="8709" max="8709" width="9.7109375" style="1" customWidth="1"/>
    <col min="8710" max="8710" width="5.5703125" style="1" customWidth="1"/>
    <col min="8711" max="8711" width="13.85546875" style="1" customWidth="1"/>
    <col min="8712" max="8712" width="14.28515625" style="1" customWidth="1"/>
    <col min="8713" max="8713" width="20" style="1" customWidth="1"/>
    <col min="8714" max="8714" width="13.5703125" style="1" customWidth="1"/>
    <col min="8715" max="8715" width="13.85546875" style="1" customWidth="1"/>
    <col min="8716" max="8960" width="9.140625" style="1"/>
    <col min="8961" max="8961" width="4.5703125" style="1" customWidth="1"/>
    <col min="8962" max="8962" width="44.140625" style="1" customWidth="1"/>
    <col min="8963" max="8963" width="11.5703125" style="1" customWidth="1"/>
    <col min="8964" max="8964" width="5.5703125" style="1" customWidth="1"/>
    <col min="8965" max="8965" width="9.7109375" style="1" customWidth="1"/>
    <col min="8966" max="8966" width="5.5703125" style="1" customWidth="1"/>
    <col min="8967" max="8967" width="13.85546875" style="1" customWidth="1"/>
    <col min="8968" max="8968" width="14.28515625" style="1" customWidth="1"/>
    <col min="8969" max="8969" width="20" style="1" customWidth="1"/>
    <col min="8970" max="8970" width="13.5703125" style="1" customWidth="1"/>
    <col min="8971" max="8971" width="13.85546875" style="1" customWidth="1"/>
    <col min="8972" max="9216" width="9.140625" style="1"/>
    <col min="9217" max="9217" width="4.5703125" style="1" customWidth="1"/>
    <col min="9218" max="9218" width="44.140625" style="1" customWidth="1"/>
    <col min="9219" max="9219" width="11.5703125" style="1" customWidth="1"/>
    <col min="9220" max="9220" width="5.5703125" style="1" customWidth="1"/>
    <col min="9221" max="9221" width="9.7109375" style="1" customWidth="1"/>
    <col min="9222" max="9222" width="5.5703125" style="1" customWidth="1"/>
    <col min="9223" max="9223" width="13.85546875" style="1" customWidth="1"/>
    <col min="9224" max="9224" width="14.28515625" style="1" customWidth="1"/>
    <col min="9225" max="9225" width="20" style="1" customWidth="1"/>
    <col min="9226" max="9226" width="13.5703125" style="1" customWidth="1"/>
    <col min="9227" max="9227" width="13.85546875" style="1" customWidth="1"/>
    <col min="9228" max="9472" width="9.140625" style="1"/>
    <col min="9473" max="9473" width="4.5703125" style="1" customWidth="1"/>
    <col min="9474" max="9474" width="44.140625" style="1" customWidth="1"/>
    <col min="9475" max="9475" width="11.5703125" style="1" customWidth="1"/>
    <col min="9476" max="9476" width="5.5703125" style="1" customWidth="1"/>
    <col min="9477" max="9477" width="9.7109375" style="1" customWidth="1"/>
    <col min="9478" max="9478" width="5.5703125" style="1" customWidth="1"/>
    <col min="9479" max="9479" width="13.85546875" style="1" customWidth="1"/>
    <col min="9480" max="9480" width="14.28515625" style="1" customWidth="1"/>
    <col min="9481" max="9481" width="20" style="1" customWidth="1"/>
    <col min="9482" max="9482" width="13.5703125" style="1" customWidth="1"/>
    <col min="9483" max="9483" width="13.85546875" style="1" customWidth="1"/>
    <col min="9484" max="9728" width="9.140625" style="1"/>
    <col min="9729" max="9729" width="4.5703125" style="1" customWidth="1"/>
    <col min="9730" max="9730" width="44.140625" style="1" customWidth="1"/>
    <col min="9731" max="9731" width="11.5703125" style="1" customWidth="1"/>
    <col min="9732" max="9732" width="5.5703125" style="1" customWidth="1"/>
    <col min="9733" max="9733" width="9.7109375" style="1" customWidth="1"/>
    <col min="9734" max="9734" width="5.5703125" style="1" customWidth="1"/>
    <col min="9735" max="9735" width="13.85546875" style="1" customWidth="1"/>
    <col min="9736" max="9736" width="14.28515625" style="1" customWidth="1"/>
    <col min="9737" max="9737" width="20" style="1" customWidth="1"/>
    <col min="9738" max="9738" width="13.5703125" style="1" customWidth="1"/>
    <col min="9739" max="9739" width="13.85546875" style="1" customWidth="1"/>
    <col min="9740" max="9984" width="9.140625" style="1"/>
    <col min="9985" max="9985" width="4.5703125" style="1" customWidth="1"/>
    <col min="9986" max="9986" width="44.140625" style="1" customWidth="1"/>
    <col min="9987" max="9987" width="11.5703125" style="1" customWidth="1"/>
    <col min="9988" max="9988" width="5.5703125" style="1" customWidth="1"/>
    <col min="9989" max="9989" width="9.7109375" style="1" customWidth="1"/>
    <col min="9990" max="9990" width="5.5703125" style="1" customWidth="1"/>
    <col min="9991" max="9991" width="13.85546875" style="1" customWidth="1"/>
    <col min="9992" max="9992" width="14.28515625" style="1" customWidth="1"/>
    <col min="9993" max="9993" width="20" style="1" customWidth="1"/>
    <col min="9994" max="9994" width="13.5703125" style="1" customWidth="1"/>
    <col min="9995" max="9995" width="13.85546875" style="1" customWidth="1"/>
    <col min="9996" max="10240" width="9.140625" style="1"/>
    <col min="10241" max="10241" width="4.5703125" style="1" customWidth="1"/>
    <col min="10242" max="10242" width="44.140625" style="1" customWidth="1"/>
    <col min="10243" max="10243" width="11.5703125" style="1" customWidth="1"/>
    <col min="10244" max="10244" width="5.5703125" style="1" customWidth="1"/>
    <col min="10245" max="10245" width="9.7109375" style="1" customWidth="1"/>
    <col min="10246" max="10246" width="5.5703125" style="1" customWidth="1"/>
    <col min="10247" max="10247" width="13.85546875" style="1" customWidth="1"/>
    <col min="10248" max="10248" width="14.28515625" style="1" customWidth="1"/>
    <col min="10249" max="10249" width="20" style="1" customWidth="1"/>
    <col min="10250" max="10250" width="13.5703125" style="1" customWidth="1"/>
    <col min="10251" max="10251" width="13.85546875" style="1" customWidth="1"/>
    <col min="10252" max="10496" width="9.140625" style="1"/>
    <col min="10497" max="10497" width="4.5703125" style="1" customWidth="1"/>
    <col min="10498" max="10498" width="44.140625" style="1" customWidth="1"/>
    <col min="10499" max="10499" width="11.5703125" style="1" customWidth="1"/>
    <col min="10500" max="10500" width="5.5703125" style="1" customWidth="1"/>
    <col min="10501" max="10501" width="9.7109375" style="1" customWidth="1"/>
    <col min="10502" max="10502" width="5.5703125" style="1" customWidth="1"/>
    <col min="10503" max="10503" width="13.85546875" style="1" customWidth="1"/>
    <col min="10504" max="10504" width="14.28515625" style="1" customWidth="1"/>
    <col min="10505" max="10505" width="20" style="1" customWidth="1"/>
    <col min="10506" max="10506" width="13.5703125" style="1" customWidth="1"/>
    <col min="10507" max="10507" width="13.85546875" style="1" customWidth="1"/>
    <col min="10508" max="10752" width="9.140625" style="1"/>
    <col min="10753" max="10753" width="4.5703125" style="1" customWidth="1"/>
    <col min="10754" max="10754" width="44.140625" style="1" customWidth="1"/>
    <col min="10755" max="10755" width="11.5703125" style="1" customWidth="1"/>
    <col min="10756" max="10756" width="5.5703125" style="1" customWidth="1"/>
    <col min="10757" max="10757" width="9.7109375" style="1" customWidth="1"/>
    <col min="10758" max="10758" width="5.5703125" style="1" customWidth="1"/>
    <col min="10759" max="10759" width="13.85546875" style="1" customWidth="1"/>
    <col min="10760" max="10760" width="14.28515625" style="1" customWidth="1"/>
    <col min="10761" max="10761" width="20" style="1" customWidth="1"/>
    <col min="10762" max="10762" width="13.5703125" style="1" customWidth="1"/>
    <col min="10763" max="10763" width="13.85546875" style="1" customWidth="1"/>
    <col min="10764" max="11008" width="9.140625" style="1"/>
    <col min="11009" max="11009" width="4.5703125" style="1" customWidth="1"/>
    <col min="11010" max="11010" width="44.140625" style="1" customWidth="1"/>
    <col min="11011" max="11011" width="11.5703125" style="1" customWidth="1"/>
    <col min="11012" max="11012" width="5.5703125" style="1" customWidth="1"/>
    <col min="11013" max="11013" width="9.7109375" style="1" customWidth="1"/>
    <col min="11014" max="11014" width="5.5703125" style="1" customWidth="1"/>
    <col min="11015" max="11015" width="13.85546875" style="1" customWidth="1"/>
    <col min="11016" max="11016" width="14.28515625" style="1" customWidth="1"/>
    <col min="11017" max="11017" width="20" style="1" customWidth="1"/>
    <col min="11018" max="11018" width="13.5703125" style="1" customWidth="1"/>
    <col min="11019" max="11019" width="13.85546875" style="1" customWidth="1"/>
    <col min="11020" max="11264" width="9.140625" style="1"/>
    <col min="11265" max="11265" width="4.5703125" style="1" customWidth="1"/>
    <col min="11266" max="11266" width="44.140625" style="1" customWidth="1"/>
    <col min="11267" max="11267" width="11.5703125" style="1" customWidth="1"/>
    <col min="11268" max="11268" width="5.5703125" style="1" customWidth="1"/>
    <col min="11269" max="11269" width="9.7109375" style="1" customWidth="1"/>
    <col min="11270" max="11270" width="5.5703125" style="1" customWidth="1"/>
    <col min="11271" max="11271" width="13.85546875" style="1" customWidth="1"/>
    <col min="11272" max="11272" width="14.28515625" style="1" customWidth="1"/>
    <col min="11273" max="11273" width="20" style="1" customWidth="1"/>
    <col min="11274" max="11274" width="13.5703125" style="1" customWidth="1"/>
    <col min="11275" max="11275" width="13.85546875" style="1" customWidth="1"/>
    <col min="11276" max="11520" width="9.140625" style="1"/>
    <col min="11521" max="11521" width="4.5703125" style="1" customWidth="1"/>
    <col min="11522" max="11522" width="44.140625" style="1" customWidth="1"/>
    <col min="11523" max="11523" width="11.5703125" style="1" customWidth="1"/>
    <col min="11524" max="11524" width="5.5703125" style="1" customWidth="1"/>
    <col min="11525" max="11525" width="9.7109375" style="1" customWidth="1"/>
    <col min="11526" max="11526" width="5.5703125" style="1" customWidth="1"/>
    <col min="11527" max="11527" width="13.85546875" style="1" customWidth="1"/>
    <col min="11528" max="11528" width="14.28515625" style="1" customWidth="1"/>
    <col min="11529" max="11529" width="20" style="1" customWidth="1"/>
    <col min="11530" max="11530" width="13.5703125" style="1" customWidth="1"/>
    <col min="11531" max="11531" width="13.85546875" style="1" customWidth="1"/>
    <col min="11532" max="11776" width="9.140625" style="1"/>
    <col min="11777" max="11777" width="4.5703125" style="1" customWidth="1"/>
    <col min="11778" max="11778" width="44.140625" style="1" customWidth="1"/>
    <col min="11779" max="11779" width="11.5703125" style="1" customWidth="1"/>
    <col min="11780" max="11780" width="5.5703125" style="1" customWidth="1"/>
    <col min="11781" max="11781" width="9.7109375" style="1" customWidth="1"/>
    <col min="11782" max="11782" width="5.5703125" style="1" customWidth="1"/>
    <col min="11783" max="11783" width="13.85546875" style="1" customWidth="1"/>
    <col min="11784" max="11784" width="14.28515625" style="1" customWidth="1"/>
    <col min="11785" max="11785" width="20" style="1" customWidth="1"/>
    <col min="11786" max="11786" width="13.5703125" style="1" customWidth="1"/>
    <col min="11787" max="11787" width="13.85546875" style="1" customWidth="1"/>
    <col min="11788" max="12032" width="9.140625" style="1"/>
    <col min="12033" max="12033" width="4.5703125" style="1" customWidth="1"/>
    <col min="12034" max="12034" width="44.140625" style="1" customWidth="1"/>
    <col min="12035" max="12035" width="11.5703125" style="1" customWidth="1"/>
    <col min="12036" max="12036" width="5.5703125" style="1" customWidth="1"/>
    <col min="12037" max="12037" width="9.7109375" style="1" customWidth="1"/>
    <col min="12038" max="12038" width="5.5703125" style="1" customWidth="1"/>
    <col min="12039" max="12039" width="13.85546875" style="1" customWidth="1"/>
    <col min="12040" max="12040" width="14.28515625" style="1" customWidth="1"/>
    <col min="12041" max="12041" width="20" style="1" customWidth="1"/>
    <col min="12042" max="12042" width="13.5703125" style="1" customWidth="1"/>
    <col min="12043" max="12043" width="13.85546875" style="1" customWidth="1"/>
    <col min="12044" max="12288" width="9.140625" style="1"/>
    <col min="12289" max="12289" width="4.5703125" style="1" customWidth="1"/>
    <col min="12290" max="12290" width="44.140625" style="1" customWidth="1"/>
    <col min="12291" max="12291" width="11.5703125" style="1" customWidth="1"/>
    <col min="12292" max="12292" width="5.5703125" style="1" customWidth="1"/>
    <col min="12293" max="12293" width="9.7109375" style="1" customWidth="1"/>
    <col min="12294" max="12294" width="5.5703125" style="1" customWidth="1"/>
    <col min="12295" max="12295" width="13.85546875" style="1" customWidth="1"/>
    <col min="12296" max="12296" width="14.28515625" style="1" customWidth="1"/>
    <col min="12297" max="12297" width="20" style="1" customWidth="1"/>
    <col min="12298" max="12298" width="13.5703125" style="1" customWidth="1"/>
    <col min="12299" max="12299" width="13.85546875" style="1" customWidth="1"/>
    <col min="12300" max="12544" width="9.140625" style="1"/>
    <col min="12545" max="12545" width="4.5703125" style="1" customWidth="1"/>
    <col min="12546" max="12546" width="44.140625" style="1" customWidth="1"/>
    <col min="12547" max="12547" width="11.5703125" style="1" customWidth="1"/>
    <col min="12548" max="12548" width="5.5703125" style="1" customWidth="1"/>
    <col min="12549" max="12549" width="9.7109375" style="1" customWidth="1"/>
    <col min="12550" max="12550" width="5.5703125" style="1" customWidth="1"/>
    <col min="12551" max="12551" width="13.85546875" style="1" customWidth="1"/>
    <col min="12552" max="12552" width="14.28515625" style="1" customWidth="1"/>
    <col min="12553" max="12553" width="20" style="1" customWidth="1"/>
    <col min="12554" max="12554" width="13.5703125" style="1" customWidth="1"/>
    <col min="12555" max="12555" width="13.85546875" style="1" customWidth="1"/>
    <col min="12556" max="12800" width="9.140625" style="1"/>
    <col min="12801" max="12801" width="4.5703125" style="1" customWidth="1"/>
    <col min="12802" max="12802" width="44.140625" style="1" customWidth="1"/>
    <col min="12803" max="12803" width="11.5703125" style="1" customWidth="1"/>
    <col min="12804" max="12804" width="5.5703125" style="1" customWidth="1"/>
    <col min="12805" max="12805" width="9.7109375" style="1" customWidth="1"/>
    <col min="12806" max="12806" width="5.5703125" style="1" customWidth="1"/>
    <col min="12807" max="12807" width="13.85546875" style="1" customWidth="1"/>
    <col min="12808" max="12808" width="14.28515625" style="1" customWidth="1"/>
    <col min="12809" max="12809" width="20" style="1" customWidth="1"/>
    <col min="12810" max="12810" width="13.5703125" style="1" customWidth="1"/>
    <col min="12811" max="12811" width="13.85546875" style="1" customWidth="1"/>
    <col min="12812" max="13056" width="9.140625" style="1"/>
    <col min="13057" max="13057" width="4.5703125" style="1" customWidth="1"/>
    <col min="13058" max="13058" width="44.140625" style="1" customWidth="1"/>
    <col min="13059" max="13059" width="11.5703125" style="1" customWidth="1"/>
    <col min="13060" max="13060" width="5.5703125" style="1" customWidth="1"/>
    <col min="13061" max="13061" width="9.7109375" style="1" customWidth="1"/>
    <col min="13062" max="13062" width="5.5703125" style="1" customWidth="1"/>
    <col min="13063" max="13063" width="13.85546875" style="1" customWidth="1"/>
    <col min="13064" max="13064" width="14.28515625" style="1" customWidth="1"/>
    <col min="13065" max="13065" width="20" style="1" customWidth="1"/>
    <col min="13066" max="13066" width="13.5703125" style="1" customWidth="1"/>
    <col min="13067" max="13067" width="13.85546875" style="1" customWidth="1"/>
    <col min="13068" max="13312" width="9.140625" style="1"/>
    <col min="13313" max="13313" width="4.5703125" style="1" customWidth="1"/>
    <col min="13314" max="13314" width="44.140625" style="1" customWidth="1"/>
    <col min="13315" max="13315" width="11.5703125" style="1" customWidth="1"/>
    <col min="13316" max="13316" width="5.5703125" style="1" customWidth="1"/>
    <col min="13317" max="13317" width="9.7109375" style="1" customWidth="1"/>
    <col min="13318" max="13318" width="5.5703125" style="1" customWidth="1"/>
    <col min="13319" max="13319" width="13.85546875" style="1" customWidth="1"/>
    <col min="13320" max="13320" width="14.28515625" style="1" customWidth="1"/>
    <col min="13321" max="13321" width="20" style="1" customWidth="1"/>
    <col min="13322" max="13322" width="13.5703125" style="1" customWidth="1"/>
    <col min="13323" max="13323" width="13.85546875" style="1" customWidth="1"/>
    <col min="13324" max="13568" width="9.140625" style="1"/>
    <col min="13569" max="13569" width="4.5703125" style="1" customWidth="1"/>
    <col min="13570" max="13570" width="44.140625" style="1" customWidth="1"/>
    <col min="13571" max="13571" width="11.5703125" style="1" customWidth="1"/>
    <col min="13572" max="13572" width="5.5703125" style="1" customWidth="1"/>
    <col min="13573" max="13573" width="9.7109375" style="1" customWidth="1"/>
    <col min="13574" max="13574" width="5.5703125" style="1" customWidth="1"/>
    <col min="13575" max="13575" width="13.85546875" style="1" customWidth="1"/>
    <col min="13576" max="13576" width="14.28515625" style="1" customWidth="1"/>
    <col min="13577" max="13577" width="20" style="1" customWidth="1"/>
    <col min="13578" max="13578" width="13.5703125" style="1" customWidth="1"/>
    <col min="13579" max="13579" width="13.85546875" style="1" customWidth="1"/>
    <col min="13580" max="13824" width="9.140625" style="1"/>
    <col min="13825" max="13825" width="4.5703125" style="1" customWidth="1"/>
    <col min="13826" max="13826" width="44.140625" style="1" customWidth="1"/>
    <col min="13827" max="13827" width="11.5703125" style="1" customWidth="1"/>
    <col min="13828" max="13828" width="5.5703125" style="1" customWidth="1"/>
    <col min="13829" max="13829" width="9.7109375" style="1" customWidth="1"/>
    <col min="13830" max="13830" width="5.5703125" style="1" customWidth="1"/>
    <col min="13831" max="13831" width="13.85546875" style="1" customWidth="1"/>
    <col min="13832" max="13832" width="14.28515625" style="1" customWidth="1"/>
    <col min="13833" max="13833" width="20" style="1" customWidth="1"/>
    <col min="13834" max="13834" width="13.5703125" style="1" customWidth="1"/>
    <col min="13835" max="13835" width="13.85546875" style="1" customWidth="1"/>
    <col min="13836" max="14080" width="9.140625" style="1"/>
    <col min="14081" max="14081" width="4.5703125" style="1" customWidth="1"/>
    <col min="14082" max="14082" width="44.140625" style="1" customWidth="1"/>
    <col min="14083" max="14083" width="11.5703125" style="1" customWidth="1"/>
    <col min="14084" max="14084" width="5.5703125" style="1" customWidth="1"/>
    <col min="14085" max="14085" width="9.7109375" style="1" customWidth="1"/>
    <col min="14086" max="14086" width="5.5703125" style="1" customWidth="1"/>
    <col min="14087" max="14087" width="13.85546875" style="1" customWidth="1"/>
    <col min="14088" max="14088" width="14.28515625" style="1" customWidth="1"/>
    <col min="14089" max="14089" width="20" style="1" customWidth="1"/>
    <col min="14090" max="14090" width="13.5703125" style="1" customWidth="1"/>
    <col min="14091" max="14091" width="13.85546875" style="1" customWidth="1"/>
    <col min="14092" max="14336" width="9.140625" style="1"/>
    <col min="14337" max="14337" width="4.5703125" style="1" customWidth="1"/>
    <col min="14338" max="14338" width="44.140625" style="1" customWidth="1"/>
    <col min="14339" max="14339" width="11.5703125" style="1" customWidth="1"/>
    <col min="14340" max="14340" width="5.5703125" style="1" customWidth="1"/>
    <col min="14341" max="14341" width="9.7109375" style="1" customWidth="1"/>
    <col min="14342" max="14342" width="5.5703125" style="1" customWidth="1"/>
    <col min="14343" max="14343" width="13.85546875" style="1" customWidth="1"/>
    <col min="14344" max="14344" width="14.28515625" style="1" customWidth="1"/>
    <col min="14345" max="14345" width="20" style="1" customWidth="1"/>
    <col min="14346" max="14346" width="13.5703125" style="1" customWidth="1"/>
    <col min="14347" max="14347" width="13.85546875" style="1" customWidth="1"/>
    <col min="14348" max="14592" width="9.140625" style="1"/>
    <col min="14593" max="14593" width="4.5703125" style="1" customWidth="1"/>
    <col min="14594" max="14594" width="44.140625" style="1" customWidth="1"/>
    <col min="14595" max="14595" width="11.5703125" style="1" customWidth="1"/>
    <col min="14596" max="14596" width="5.5703125" style="1" customWidth="1"/>
    <col min="14597" max="14597" width="9.7109375" style="1" customWidth="1"/>
    <col min="14598" max="14598" width="5.5703125" style="1" customWidth="1"/>
    <col min="14599" max="14599" width="13.85546875" style="1" customWidth="1"/>
    <col min="14600" max="14600" width="14.28515625" style="1" customWidth="1"/>
    <col min="14601" max="14601" width="20" style="1" customWidth="1"/>
    <col min="14602" max="14602" width="13.5703125" style="1" customWidth="1"/>
    <col min="14603" max="14603" width="13.85546875" style="1" customWidth="1"/>
    <col min="14604" max="14848" width="9.140625" style="1"/>
    <col min="14849" max="14849" width="4.5703125" style="1" customWidth="1"/>
    <col min="14850" max="14850" width="44.140625" style="1" customWidth="1"/>
    <col min="14851" max="14851" width="11.5703125" style="1" customWidth="1"/>
    <col min="14852" max="14852" width="5.5703125" style="1" customWidth="1"/>
    <col min="14853" max="14853" width="9.7109375" style="1" customWidth="1"/>
    <col min="14854" max="14854" width="5.5703125" style="1" customWidth="1"/>
    <col min="14855" max="14855" width="13.85546875" style="1" customWidth="1"/>
    <col min="14856" max="14856" width="14.28515625" style="1" customWidth="1"/>
    <col min="14857" max="14857" width="20" style="1" customWidth="1"/>
    <col min="14858" max="14858" width="13.5703125" style="1" customWidth="1"/>
    <col min="14859" max="14859" width="13.85546875" style="1" customWidth="1"/>
    <col min="14860" max="15104" width="9.140625" style="1"/>
    <col min="15105" max="15105" width="4.5703125" style="1" customWidth="1"/>
    <col min="15106" max="15106" width="44.140625" style="1" customWidth="1"/>
    <col min="15107" max="15107" width="11.5703125" style="1" customWidth="1"/>
    <col min="15108" max="15108" width="5.5703125" style="1" customWidth="1"/>
    <col min="15109" max="15109" width="9.7109375" style="1" customWidth="1"/>
    <col min="15110" max="15110" width="5.5703125" style="1" customWidth="1"/>
    <col min="15111" max="15111" width="13.85546875" style="1" customWidth="1"/>
    <col min="15112" max="15112" width="14.28515625" style="1" customWidth="1"/>
    <col min="15113" max="15113" width="20" style="1" customWidth="1"/>
    <col min="15114" max="15114" width="13.5703125" style="1" customWidth="1"/>
    <col min="15115" max="15115" width="13.85546875" style="1" customWidth="1"/>
    <col min="15116" max="15360" width="9.140625" style="1"/>
    <col min="15361" max="15361" width="4.5703125" style="1" customWidth="1"/>
    <col min="15362" max="15362" width="44.140625" style="1" customWidth="1"/>
    <col min="15363" max="15363" width="11.5703125" style="1" customWidth="1"/>
    <col min="15364" max="15364" width="5.5703125" style="1" customWidth="1"/>
    <col min="15365" max="15365" width="9.7109375" style="1" customWidth="1"/>
    <col min="15366" max="15366" width="5.5703125" style="1" customWidth="1"/>
    <col min="15367" max="15367" width="13.85546875" style="1" customWidth="1"/>
    <col min="15368" max="15368" width="14.28515625" style="1" customWidth="1"/>
    <col min="15369" max="15369" width="20" style="1" customWidth="1"/>
    <col min="15370" max="15370" width="13.5703125" style="1" customWidth="1"/>
    <col min="15371" max="15371" width="13.85546875" style="1" customWidth="1"/>
    <col min="15372" max="15616" width="9.140625" style="1"/>
    <col min="15617" max="15617" width="4.5703125" style="1" customWidth="1"/>
    <col min="15618" max="15618" width="44.140625" style="1" customWidth="1"/>
    <col min="15619" max="15619" width="11.5703125" style="1" customWidth="1"/>
    <col min="15620" max="15620" width="5.5703125" style="1" customWidth="1"/>
    <col min="15621" max="15621" width="9.7109375" style="1" customWidth="1"/>
    <col min="15622" max="15622" width="5.5703125" style="1" customWidth="1"/>
    <col min="15623" max="15623" width="13.85546875" style="1" customWidth="1"/>
    <col min="15624" max="15624" width="14.28515625" style="1" customWidth="1"/>
    <col min="15625" max="15625" width="20" style="1" customWidth="1"/>
    <col min="15626" max="15626" width="13.5703125" style="1" customWidth="1"/>
    <col min="15627" max="15627" width="13.85546875" style="1" customWidth="1"/>
    <col min="15628" max="15872" width="9.140625" style="1"/>
    <col min="15873" max="15873" width="4.5703125" style="1" customWidth="1"/>
    <col min="15874" max="15874" width="44.140625" style="1" customWidth="1"/>
    <col min="15875" max="15875" width="11.5703125" style="1" customWidth="1"/>
    <col min="15876" max="15876" width="5.5703125" style="1" customWidth="1"/>
    <col min="15877" max="15877" width="9.7109375" style="1" customWidth="1"/>
    <col min="15878" max="15878" width="5.5703125" style="1" customWidth="1"/>
    <col min="15879" max="15879" width="13.85546875" style="1" customWidth="1"/>
    <col min="15880" max="15880" width="14.28515625" style="1" customWidth="1"/>
    <col min="15881" max="15881" width="20" style="1" customWidth="1"/>
    <col min="15882" max="15882" width="13.5703125" style="1" customWidth="1"/>
    <col min="15883" max="15883" width="13.85546875" style="1" customWidth="1"/>
    <col min="15884" max="16128" width="9.140625" style="1"/>
    <col min="16129" max="16129" width="4.5703125" style="1" customWidth="1"/>
    <col min="16130" max="16130" width="44.140625" style="1" customWidth="1"/>
    <col min="16131" max="16131" width="11.5703125" style="1" customWidth="1"/>
    <col min="16132" max="16132" width="5.5703125" style="1" customWidth="1"/>
    <col min="16133" max="16133" width="9.7109375" style="1" customWidth="1"/>
    <col min="16134" max="16134" width="5.5703125" style="1" customWidth="1"/>
    <col min="16135" max="16135" width="13.85546875" style="1" customWidth="1"/>
    <col min="16136" max="16136" width="14.28515625" style="1" customWidth="1"/>
    <col min="16137" max="16137" width="20" style="1" customWidth="1"/>
    <col min="16138" max="16138" width="13.5703125" style="1" customWidth="1"/>
    <col min="16139" max="16139" width="13.85546875" style="1" customWidth="1"/>
    <col min="16140" max="16384" width="9.140625" style="1"/>
  </cols>
  <sheetData>
    <row r="1" spans="1:14" ht="18" x14ac:dyDescent="0.25">
      <c r="B1" s="389" t="s">
        <v>1276</v>
      </c>
      <c r="C1" s="389"/>
      <c r="D1" s="389"/>
      <c r="E1" s="389"/>
    </row>
    <row r="2" spans="1:14" ht="15" x14ac:dyDescent="0.25">
      <c r="H2" s="537" t="s">
        <v>1363</v>
      </c>
    </row>
    <row r="3" spans="1:14" ht="18" x14ac:dyDescent="0.25">
      <c r="B3" s="414" t="s">
        <v>1277</v>
      </c>
      <c r="C3" s="414"/>
      <c r="D3" s="414"/>
      <c r="E3" s="414"/>
      <c r="F3" s="414"/>
      <c r="G3" s="414"/>
      <c r="H3" s="414"/>
    </row>
    <row r="4" spans="1:14" ht="9.75" customHeight="1" x14ac:dyDescent="0.25">
      <c r="B4" s="163"/>
      <c r="C4" s="163"/>
      <c r="D4" s="163"/>
      <c r="E4" s="163"/>
      <c r="F4" s="163"/>
      <c r="G4" s="163"/>
      <c r="H4" s="163"/>
      <c r="I4" s="3"/>
    </row>
    <row r="5" spans="1:14" ht="45.75" customHeight="1" x14ac:dyDescent="0.2">
      <c r="A5" s="415" t="s">
        <v>1130</v>
      </c>
      <c r="B5" s="415" t="s">
        <v>1131</v>
      </c>
      <c r="C5" s="415" t="s">
        <v>1278</v>
      </c>
      <c r="D5" s="415" t="s">
        <v>4</v>
      </c>
      <c r="E5" s="415" t="s">
        <v>1190</v>
      </c>
      <c r="F5" s="415" t="s">
        <v>1134</v>
      </c>
      <c r="G5" s="412" t="s">
        <v>1279</v>
      </c>
      <c r="H5" s="412"/>
    </row>
    <row r="6" spans="1:14" ht="45" customHeight="1" x14ac:dyDescent="0.2">
      <c r="A6" s="415"/>
      <c r="B6" s="415"/>
      <c r="C6" s="415"/>
      <c r="D6" s="415"/>
      <c r="E6" s="415"/>
      <c r="F6" s="415"/>
      <c r="G6" s="158" t="s">
        <v>1280</v>
      </c>
      <c r="H6" s="158" t="s">
        <v>1281</v>
      </c>
      <c r="I6" s="164"/>
      <c r="J6" s="164"/>
      <c r="K6" s="5"/>
      <c r="L6" s="165"/>
      <c r="M6" s="165"/>
      <c r="N6" s="5"/>
    </row>
    <row r="7" spans="1:14" ht="13.5" x14ac:dyDescent="0.2">
      <c r="A7" s="166">
        <v>1</v>
      </c>
      <c r="B7" s="166">
        <v>2</v>
      </c>
      <c r="C7" s="166">
        <v>3</v>
      </c>
      <c r="D7" s="166">
        <v>4</v>
      </c>
      <c r="E7" s="166">
        <v>5</v>
      </c>
      <c r="F7" s="166">
        <v>6</v>
      </c>
      <c r="G7" s="166">
        <v>7</v>
      </c>
      <c r="H7" s="166">
        <v>8</v>
      </c>
    </row>
    <row r="8" spans="1:14" ht="28.5" customHeight="1" x14ac:dyDescent="0.2">
      <c r="A8" s="513">
        <v>1</v>
      </c>
      <c r="B8" s="514" t="s">
        <v>1224</v>
      </c>
      <c r="C8" s="515">
        <v>7130601958</v>
      </c>
      <c r="D8" s="516" t="s">
        <v>271</v>
      </c>
      <c r="E8" s="517">
        <f>VLOOKUP(C8,'SOR RATE'!A:D,4,0)/1000</f>
        <v>62.813760000000002</v>
      </c>
      <c r="F8" s="518">
        <v>482.3</v>
      </c>
      <c r="G8" s="517">
        <f>E8*F8</f>
        <v>30295.076448000003</v>
      </c>
      <c r="H8" s="517">
        <f>E8*F8</f>
        <v>30295.076448000003</v>
      </c>
      <c r="I8" s="132"/>
      <c r="J8" s="132"/>
      <c r="K8" s="73"/>
      <c r="L8" s="73"/>
      <c r="M8" s="73"/>
    </row>
    <row r="9" spans="1:14" ht="15" customHeight="1" x14ac:dyDescent="0.2">
      <c r="A9" s="513">
        <v>2</v>
      </c>
      <c r="B9" s="519" t="s">
        <v>1282</v>
      </c>
      <c r="C9" s="515">
        <v>7130310053</v>
      </c>
      <c r="D9" s="513" t="s">
        <v>958</v>
      </c>
      <c r="E9" s="517">
        <f>VLOOKUP(C9,'SOR RATE'!A:D,4,0)/1000</f>
        <v>1773.0137199999999</v>
      </c>
      <c r="F9" s="513">
        <v>50</v>
      </c>
      <c r="G9" s="517">
        <f>E9*F9</f>
        <v>88650.686000000002</v>
      </c>
      <c r="H9" s="513"/>
    </row>
    <row r="10" spans="1:14" ht="15.75" customHeight="1" x14ac:dyDescent="0.2">
      <c r="A10" s="513">
        <v>3</v>
      </c>
      <c r="B10" s="519" t="s">
        <v>1283</v>
      </c>
      <c r="C10" s="515">
        <v>7130310054</v>
      </c>
      <c r="D10" s="513" t="s">
        <v>958</v>
      </c>
      <c r="E10" s="517">
        <f>VLOOKUP(C10,'SOR RATE'!A:D,4,0)/1000</f>
        <v>2254.5701400000003</v>
      </c>
      <c r="F10" s="513">
        <v>50</v>
      </c>
      <c r="G10" s="513"/>
      <c r="H10" s="517">
        <f>E10*F10</f>
        <v>112728.50700000001</v>
      </c>
    </row>
    <row r="11" spans="1:14" ht="30" customHeight="1" x14ac:dyDescent="0.2">
      <c r="A11" s="513">
        <v>4</v>
      </c>
      <c r="B11" s="520" t="s">
        <v>1284</v>
      </c>
      <c r="C11" s="513">
        <v>7130320039</v>
      </c>
      <c r="D11" s="513" t="s">
        <v>73</v>
      </c>
      <c r="E11" s="517">
        <f>VLOOKUP(C11,'SOR RATE'!A:D,4,0)</f>
        <v>18744.96</v>
      </c>
      <c r="F11" s="513">
        <v>2</v>
      </c>
      <c r="G11" s="517">
        <f>E11*F11</f>
        <v>37489.919999999998</v>
      </c>
      <c r="H11" s="517"/>
    </row>
    <row r="12" spans="1:14" ht="30" customHeight="1" x14ac:dyDescent="0.2">
      <c r="A12" s="513">
        <v>5</v>
      </c>
      <c r="B12" s="520" t="s">
        <v>1285</v>
      </c>
      <c r="C12" s="513">
        <v>7130320040</v>
      </c>
      <c r="D12" s="513" t="s">
        <v>73</v>
      </c>
      <c r="E12" s="517">
        <f>VLOOKUP(C12,'SOR RATE'!A:D,4,0)</f>
        <v>21869.13</v>
      </c>
      <c r="F12" s="513">
        <v>2</v>
      </c>
      <c r="G12" s="517"/>
      <c r="H12" s="517">
        <f>E12*F12</f>
        <v>43738.26</v>
      </c>
    </row>
    <row r="13" spans="1:14" ht="16.5" customHeight="1" x14ac:dyDescent="0.2">
      <c r="A13" s="513">
        <v>6</v>
      </c>
      <c r="B13" s="519" t="s">
        <v>1286</v>
      </c>
      <c r="C13" s="513">
        <v>7130870013</v>
      </c>
      <c r="D13" s="513" t="s">
        <v>197</v>
      </c>
      <c r="E13" s="517">
        <f>VLOOKUP(C13,'SOR RATE'!A:D,4,0)</f>
        <v>149.30000000000001</v>
      </c>
      <c r="F13" s="513">
        <v>1</v>
      </c>
      <c r="G13" s="517">
        <f>E13*F13</f>
        <v>149.30000000000001</v>
      </c>
      <c r="H13" s="517">
        <f>E13*F13</f>
        <v>149.30000000000001</v>
      </c>
    </row>
    <row r="14" spans="1:14" ht="15.75" customHeight="1" x14ac:dyDescent="0.2">
      <c r="A14" s="513">
        <v>7</v>
      </c>
      <c r="B14" s="521" t="s">
        <v>399</v>
      </c>
      <c r="C14" s="513">
        <v>7130810681</v>
      </c>
      <c r="D14" s="513" t="s">
        <v>73</v>
      </c>
      <c r="E14" s="517">
        <f>VLOOKUP(C14,'SOR RATE'!A:D,4,0)</f>
        <v>4012.81</v>
      </c>
      <c r="F14" s="513">
        <v>2</v>
      </c>
      <c r="G14" s="517">
        <f>E14*F14</f>
        <v>8025.62</v>
      </c>
      <c r="H14" s="517">
        <f>E14*F14</f>
        <v>8025.62</v>
      </c>
    </row>
    <row r="15" spans="1:14" ht="14.25" customHeight="1" x14ac:dyDescent="0.2">
      <c r="A15" s="513">
        <v>8</v>
      </c>
      <c r="B15" s="521" t="s">
        <v>1287</v>
      </c>
      <c r="C15" s="513">
        <v>7130860033</v>
      </c>
      <c r="D15" s="513" t="s">
        <v>120</v>
      </c>
      <c r="E15" s="517">
        <f>VLOOKUP(C15,'SOR RATE'!A:D,4,0)</f>
        <v>986.29</v>
      </c>
      <c r="F15" s="513">
        <v>2</v>
      </c>
      <c r="G15" s="517">
        <f>E15*F15</f>
        <v>1972.58</v>
      </c>
      <c r="H15" s="517">
        <f>E15*F15</f>
        <v>1972.58</v>
      </c>
    </row>
    <row r="16" spans="1:14" ht="16.5" customHeight="1" x14ac:dyDescent="0.2">
      <c r="A16" s="513">
        <v>9</v>
      </c>
      <c r="B16" s="521" t="s">
        <v>1288</v>
      </c>
      <c r="C16" s="513">
        <v>7130860076</v>
      </c>
      <c r="D16" s="513" t="s">
        <v>271</v>
      </c>
      <c r="E16" s="517">
        <f>VLOOKUP(C16,'SOR RATE'!A:D,4,0)/1000</f>
        <v>90.680610000000001</v>
      </c>
      <c r="F16" s="513">
        <v>17</v>
      </c>
      <c r="G16" s="517">
        <f>E16*F16</f>
        <v>1541.5703699999999</v>
      </c>
      <c r="H16" s="517">
        <f>E16*F16</f>
        <v>1541.5703699999999</v>
      </c>
    </row>
    <row r="17" spans="1:13" ht="42" customHeight="1" x14ac:dyDescent="0.2">
      <c r="A17" s="513">
        <v>10</v>
      </c>
      <c r="B17" s="522" t="s">
        <v>1289</v>
      </c>
      <c r="C17" s="513">
        <v>7130200202</v>
      </c>
      <c r="D17" s="523" t="s">
        <v>9</v>
      </c>
      <c r="E17" s="517">
        <f>VLOOKUP(C17,'SOR RATE'!A:D,4,0)</f>
        <v>2970</v>
      </c>
      <c r="F17" s="82">
        <f>0.65+0.6</f>
        <v>1.25</v>
      </c>
      <c r="G17" s="517">
        <f t="shared" ref="G17:G22" si="0">E17*F17</f>
        <v>3712.5</v>
      </c>
      <c r="H17" s="517">
        <f t="shared" ref="H17:H22" si="1">E17*F17</f>
        <v>3712.5</v>
      </c>
      <c r="I17" s="220" t="s">
        <v>10</v>
      </c>
      <c r="J17" s="167"/>
    </row>
    <row r="18" spans="1:13" ht="14.25" customHeight="1" x14ac:dyDescent="0.2">
      <c r="A18" s="524">
        <v>11</v>
      </c>
      <c r="B18" s="525" t="s">
        <v>1204</v>
      </c>
      <c r="C18" s="515">
        <v>7130211158</v>
      </c>
      <c r="D18" s="516" t="s">
        <v>25</v>
      </c>
      <c r="E18" s="517">
        <f>VLOOKUP(C18,'SOR RATE'!A:D,4,0)</f>
        <v>181.98</v>
      </c>
      <c r="F18" s="513">
        <v>1</v>
      </c>
      <c r="G18" s="517">
        <f t="shared" si="0"/>
        <v>181.98</v>
      </c>
      <c r="H18" s="517">
        <f t="shared" si="1"/>
        <v>181.98</v>
      </c>
    </row>
    <row r="19" spans="1:13" ht="14.25" customHeight="1" x14ac:dyDescent="0.2">
      <c r="A19" s="513">
        <v>12</v>
      </c>
      <c r="B19" s="525" t="s">
        <v>1205</v>
      </c>
      <c r="C19" s="515">
        <v>7130210809</v>
      </c>
      <c r="D19" s="516" t="s">
        <v>25</v>
      </c>
      <c r="E19" s="517">
        <f>VLOOKUP(C19,'SOR RATE'!A:D,4,0)</f>
        <v>406.6</v>
      </c>
      <c r="F19" s="513">
        <v>1</v>
      </c>
      <c r="G19" s="517">
        <f t="shared" si="0"/>
        <v>406.6</v>
      </c>
      <c r="H19" s="517">
        <f t="shared" si="1"/>
        <v>406.6</v>
      </c>
    </row>
    <row r="20" spans="1:13" ht="14.25" customHeight="1" x14ac:dyDescent="0.2">
      <c r="A20" s="524">
        <v>13</v>
      </c>
      <c r="B20" s="514" t="s">
        <v>1160</v>
      </c>
      <c r="C20" s="515">
        <v>7130610206</v>
      </c>
      <c r="D20" s="516" t="s">
        <v>271</v>
      </c>
      <c r="E20" s="517">
        <f>VLOOKUP(C20,'SOR RATE'!A:D,4,0)/1000</f>
        <v>106.03427000000001</v>
      </c>
      <c r="F20" s="513">
        <v>2</v>
      </c>
      <c r="G20" s="517">
        <f t="shared" si="0"/>
        <v>212.06854000000001</v>
      </c>
      <c r="H20" s="517">
        <f t="shared" si="1"/>
        <v>212.06854000000001</v>
      </c>
      <c r="I20" s="71"/>
      <c r="J20" s="70"/>
      <c r="K20" s="73"/>
    </row>
    <row r="21" spans="1:13" ht="15" customHeight="1" x14ac:dyDescent="0.2">
      <c r="A21" s="513">
        <v>14</v>
      </c>
      <c r="B21" s="525" t="s">
        <v>1206</v>
      </c>
      <c r="C21" s="515">
        <v>7130880041</v>
      </c>
      <c r="D21" s="516" t="s">
        <v>120</v>
      </c>
      <c r="E21" s="517">
        <f>VLOOKUP(C21,'SOR RATE'!A:D,4,0)</f>
        <v>123.66</v>
      </c>
      <c r="F21" s="513">
        <v>1</v>
      </c>
      <c r="G21" s="517">
        <f t="shared" si="0"/>
        <v>123.66</v>
      </c>
      <c r="H21" s="517">
        <f t="shared" si="1"/>
        <v>123.66</v>
      </c>
    </row>
    <row r="22" spans="1:13" ht="14.25" customHeight="1" x14ac:dyDescent="0.2">
      <c r="A22" s="524">
        <v>15</v>
      </c>
      <c r="B22" s="514" t="s">
        <v>1257</v>
      </c>
      <c r="C22" s="515">
        <v>7130810692</v>
      </c>
      <c r="D22" s="516" t="s">
        <v>351</v>
      </c>
      <c r="E22" s="517">
        <f>VLOOKUP(C22,'SOR RATE'!A:D,4,0)</f>
        <v>447.87</v>
      </c>
      <c r="F22" s="513">
        <v>4</v>
      </c>
      <c r="G22" s="517">
        <f t="shared" si="0"/>
        <v>1791.48</v>
      </c>
      <c r="H22" s="517">
        <f t="shared" si="1"/>
        <v>1791.48</v>
      </c>
    </row>
    <row r="23" spans="1:13" ht="13.5" customHeight="1" x14ac:dyDescent="0.2">
      <c r="A23" s="524">
        <v>16</v>
      </c>
      <c r="B23" s="525" t="s">
        <v>1290</v>
      </c>
      <c r="C23" s="515">
        <v>7130620609</v>
      </c>
      <c r="D23" s="516" t="s">
        <v>271</v>
      </c>
      <c r="E23" s="517">
        <f>VLOOKUP(C23,'SOR RATE'!A:D,4,0)</f>
        <v>81.75</v>
      </c>
      <c r="F23" s="513">
        <v>5</v>
      </c>
      <c r="G23" s="517">
        <f>E23*F23</f>
        <v>408.75</v>
      </c>
      <c r="H23" s="517">
        <f>E23*F23</f>
        <v>408.75</v>
      </c>
    </row>
    <row r="24" spans="1:13" ht="13.5" customHeight="1" x14ac:dyDescent="0.2">
      <c r="A24" s="513">
        <v>17</v>
      </c>
      <c r="B24" s="525" t="s">
        <v>1291</v>
      </c>
      <c r="C24" s="515">
        <v>7130620614</v>
      </c>
      <c r="D24" s="516" t="s">
        <v>271</v>
      </c>
      <c r="E24" s="517">
        <f>VLOOKUP(C24,'SOR RATE'!A:D,4,0)</f>
        <v>80.39</v>
      </c>
      <c r="F24" s="513">
        <v>1</v>
      </c>
      <c r="G24" s="517">
        <f>E24*F24</f>
        <v>80.39</v>
      </c>
      <c r="H24" s="517">
        <f>E24*F24</f>
        <v>80.39</v>
      </c>
    </row>
    <row r="25" spans="1:13" ht="16.5" customHeight="1" x14ac:dyDescent="0.2">
      <c r="A25" s="513">
        <v>18</v>
      </c>
      <c r="B25" s="526" t="s">
        <v>1292</v>
      </c>
      <c r="C25" s="513">
        <v>7130320044</v>
      </c>
      <c r="D25" s="516" t="s">
        <v>197</v>
      </c>
      <c r="E25" s="517">
        <f>VLOOKUP(C25,'SOR RATE'!A:D,4,0)</f>
        <v>1062.42</v>
      </c>
      <c r="F25" s="513">
        <v>2</v>
      </c>
      <c r="G25" s="517">
        <f>E25*F25</f>
        <v>2124.84</v>
      </c>
      <c r="H25" s="517">
        <f>+G25</f>
        <v>2124.84</v>
      </c>
      <c r="I25" s="7"/>
      <c r="J25" s="67"/>
      <c r="K25" s="168"/>
      <c r="L25" s="140"/>
      <c r="M25" s="140"/>
    </row>
    <row r="26" spans="1:13" ht="41.25" customHeight="1" x14ac:dyDescent="0.2">
      <c r="A26" s="513">
        <v>19</v>
      </c>
      <c r="B26" s="526" t="s">
        <v>1293</v>
      </c>
      <c r="C26" s="513">
        <v>7130642039</v>
      </c>
      <c r="D26" s="527" t="s">
        <v>120</v>
      </c>
      <c r="E26" s="517">
        <f>VLOOKUP(C26,'SOR RATE'!A:D,4,0)</f>
        <v>1058.93</v>
      </c>
      <c r="F26" s="513">
        <v>2</v>
      </c>
      <c r="G26" s="517">
        <f>E26*F26</f>
        <v>2117.86</v>
      </c>
      <c r="H26" s="517">
        <f>+G26</f>
        <v>2117.86</v>
      </c>
      <c r="I26" s="7"/>
      <c r="J26" s="67"/>
      <c r="K26" s="67"/>
    </row>
    <row r="27" spans="1:13" ht="15" customHeight="1" x14ac:dyDescent="0.2">
      <c r="A27" s="523">
        <v>20</v>
      </c>
      <c r="B27" s="526" t="s">
        <v>164</v>
      </c>
      <c r="C27" s="527">
        <v>7130320045</v>
      </c>
      <c r="D27" s="527" t="s">
        <v>120</v>
      </c>
      <c r="E27" s="517">
        <f>VLOOKUP(C27,'SOR RATE'!A:D,4,0)</f>
        <v>31.56</v>
      </c>
      <c r="F27" s="523">
        <v>25</v>
      </c>
      <c r="G27" s="528">
        <f>E27*F27</f>
        <v>789</v>
      </c>
      <c r="H27" s="528">
        <f>+G27</f>
        <v>789</v>
      </c>
      <c r="J27" s="67"/>
      <c r="K27" s="67"/>
    </row>
    <row r="28" spans="1:13" ht="15.75" customHeight="1" x14ac:dyDescent="0.2">
      <c r="A28" s="529">
        <v>21</v>
      </c>
      <c r="B28" s="530" t="s">
        <v>1164</v>
      </c>
      <c r="C28" s="531"/>
      <c r="D28" s="531"/>
      <c r="E28" s="529"/>
      <c r="F28" s="529"/>
      <c r="G28" s="532">
        <f>SUM(G8:G27)</f>
        <v>180073.88135800001</v>
      </c>
      <c r="H28" s="532">
        <f>SUM(H8:H27)</f>
        <v>210400.04235800004</v>
      </c>
      <c r="J28" s="44"/>
      <c r="K28" s="44"/>
    </row>
    <row r="29" spans="1:13" ht="15.75" customHeight="1" x14ac:dyDescent="0.2">
      <c r="A29" s="529">
        <v>22</v>
      </c>
      <c r="B29" s="530" t="s">
        <v>1165</v>
      </c>
      <c r="C29" s="531"/>
      <c r="D29" s="531"/>
      <c r="E29" s="529"/>
      <c r="F29" s="529"/>
      <c r="G29" s="532">
        <f>G28/1.18</f>
        <v>152604.98420169493</v>
      </c>
      <c r="H29" s="532">
        <f>H28/1.18</f>
        <v>178305.12064237293</v>
      </c>
      <c r="I29" s="73"/>
      <c r="J29" s="44"/>
      <c r="K29" s="44"/>
    </row>
    <row r="30" spans="1:13" ht="15.75" customHeight="1" x14ac:dyDescent="0.2">
      <c r="A30" s="513">
        <v>23</v>
      </c>
      <c r="B30" s="514" t="s">
        <v>1166</v>
      </c>
      <c r="C30" s="524"/>
      <c r="D30" s="524"/>
      <c r="E30" s="513">
        <v>7.4999999999999997E-2</v>
      </c>
      <c r="F30" s="513"/>
      <c r="G30" s="517">
        <f>E30*G28</f>
        <v>13505.54110185</v>
      </c>
      <c r="H30" s="517">
        <f>E30*H28</f>
        <v>15780.003176850001</v>
      </c>
      <c r="I30" s="145"/>
    </row>
    <row r="31" spans="1:13" ht="27.75" customHeight="1" x14ac:dyDescent="0.2">
      <c r="A31" s="513">
        <v>24</v>
      </c>
      <c r="B31" s="525" t="s">
        <v>1294</v>
      </c>
      <c r="C31" s="524"/>
      <c r="D31" s="524"/>
      <c r="E31" s="517">
        <v>17915.849999999999</v>
      </c>
      <c r="F31" s="513">
        <v>1</v>
      </c>
      <c r="G31" s="517">
        <f>E31*F31</f>
        <v>17915.849999999999</v>
      </c>
      <c r="H31" s="517">
        <f>E31*F31</f>
        <v>17915.849999999999</v>
      </c>
    </row>
    <row r="32" spans="1:13" ht="15.75" customHeight="1" x14ac:dyDescent="0.2">
      <c r="A32" s="513">
        <v>25</v>
      </c>
      <c r="B32" s="525" t="s">
        <v>1171</v>
      </c>
      <c r="C32" s="524"/>
      <c r="D32" s="524"/>
      <c r="E32" s="528"/>
      <c r="F32" s="513">
        <v>0.04</v>
      </c>
      <c r="G32" s="517">
        <f>F32*G29</f>
        <v>6104.199368067797</v>
      </c>
      <c r="H32" s="517">
        <f>F32*H29</f>
        <v>7132.2048256949174</v>
      </c>
      <c r="I32" s="84"/>
      <c r="K32" s="160"/>
    </row>
    <row r="33" spans="1:10" ht="15" customHeight="1" x14ac:dyDescent="0.2">
      <c r="A33" s="513">
        <v>26</v>
      </c>
      <c r="B33" s="533" t="s">
        <v>1208</v>
      </c>
      <c r="C33" s="524"/>
      <c r="D33" s="513" t="s">
        <v>9</v>
      </c>
      <c r="E33" s="517">
        <f>609.17479416*1.055*1.035</f>
        <v>665.17318711315795</v>
      </c>
      <c r="F33" s="513">
        <v>1.25</v>
      </c>
      <c r="G33" s="517">
        <f>E33*F33</f>
        <v>831.46648389144741</v>
      </c>
      <c r="H33" s="517">
        <f>E33*F33</f>
        <v>831.46648389144741</v>
      </c>
      <c r="I33" s="169"/>
    </row>
    <row r="34" spans="1:10" ht="15" customHeight="1" x14ac:dyDescent="0.2">
      <c r="A34" s="513">
        <v>27</v>
      </c>
      <c r="B34" s="526" t="s">
        <v>1295</v>
      </c>
      <c r="C34" s="534"/>
      <c r="D34" s="527" t="s">
        <v>120</v>
      </c>
      <c r="E34" s="517">
        <f>2765.88288883852*1.055*1.035</f>
        <v>3020.1366733950008</v>
      </c>
      <c r="F34" s="513">
        <v>2</v>
      </c>
      <c r="G34" s="517">
        <f>E34*F34</f>
        <v>6040.2733467900016</v>
      </c>
      <c r="H34" s="517">
        <f>E34*F34</f>
        <v>6040.2733467900016</v>
      </c>
    </row>
    <row r="35" spans="1:10" ht="42" customHeight="1" x14ac:dyDescent="0.2">
      <c r="A35" s="513">
        <v>28</v>
      </c>
      <c r="B35" s="514" t="s">
        <v>1296</v>
      </c>
      <c r="C35" s="534"/>
      <c r="D35" s="527"/>
      <c r="E35" s="517"/>
      <c r="F35" s="513"/>
      <c r="G35" s="517">
        <f>(G28+G30+G31+G32+G33+G34)*0.125</f>
        <v>28058.901457324904</v>
      </c>
      <c r="H35" s="517">
        <f>(H28+H30+H31+H32+H33+H34)*0.125</f>
        <v>32262.480023903299</v>
      </c>
    </row>
    <row r="36" spans="1:10" ht="27.75" customHeight="1" x14ac:dyDescent="0.2">
      <c r="A36" s="529">
        <v>29</v>
      </c>
      <c r="B36" s="535" t="s">
        <v>1297</v>
      </c>
      <c r="C36" s="534"/>
      <c r="D36" s="527"/>
      <c r="E36" s="528"/>
      <c r="F36" s="513"/>
      <c r="G36" s="532">
        <f>SUM(G29:G35)</f>
        <v>225061.21595961906</v>
      </c>
      <c r="H36" s="532">
        <f>SUM(H29:H35)</f>
        <v>258267.3984995026</v>
      </c>
    </row>
    <row r="37" spans="1:10" ht="15.75" customHeight="1" x14ac:dyDescent="0.2">
      <c r="A37" s="523">
        <v>30</v>
      </c>
      <c r="B37" s="514" t="s">
        <v>1298</v>
      </c>
      <c r="C37" s="534"/>
      <c r="D37" s="527"/>
      <c r="E37" s="528">
        <v>0.09</v>
      </c>
      <c r="F37" s="513"/>
      <c r="G37" s="528">
        <f>G36*E37</f>
        <v>20255.509436365715</v>
      </c>
      <c r="H37" s="528">
        <f>H36*E37</f>
        <v>23244.065864955232</v>
      </c>
    </row>
    <row r="38" spans="1:10" ht="15.75" customHeight="1" x14ac:dyDescent="0.2">
      <c r="A38" s="523">
        <v>31</v>
      </c>
      <c r="B38" s="514" t="s">
        <v>1299</v>
      </c>
      <c r="C38" s="534"/>
      <c r="D38" s="527"/>
      <c r="E38" s="528">
        <v>0.09</v>
      </c>
      <c r="F38" s="513"/>
      <c r="G38" s="517">
        <f>G36*E38</f>
        <v>20255.509436365715</v>
      </c>
      <c r="H38" s="517">
        <f>H36*E38</f>
        <v>23244.065864955232</v>
      </c>
      <c r="I38" s="71"/>
      <c r="J38" s="70"/>
    </row>
    <row r="39" spans="1:10" ht="28.5" customHeight="1" x14ac:dyDescent="0.2">
      <c r="A39" s="523">
        <v>32</v>
      </c>
      <c r="B39" s="514" t="s">
        <v>1300</v>
      </c>
      <c r="C39" s="524"/>
      <c r="D39" s="524"/>
      <c r="E39" s="524"/>
      <c r="F39" s="524"/>
      <c r="G39" s="536">
        <f>G36+G37+G38</f>
        <v>265572.23483235051</v>
      </c>
      <c r="H39" s="536">
        <f>H36+H37+H38</f>
        <v>304755.53022941307</v>
      </c>
    </row>
    <row r="40" spans="1:10" ht="30.75" customHeight="1" x14ac:dyDescent="0.2">
      <c r="A40" s="192">
        <v>33</v>
      </c>
      <c r="B40" s="489" t="s">
        <v>1183</v>
      </c>
      <c r="C40" s="256"/>
      <c r="D40" s="256"/>
      <c r="E40" s="256"/>
      <c r="F40" s="256"/>
      <c r="G40" s="536">
        <f>ROUND(G39,0)</f>
        <v>265572</v>
      </c>
      <c r="H40" s="536">
        <f>ROUND(H39,0)</f>
        <v>304756</v>
      </c>
    </row>
    <row r="41" spans="1:10" ht="9" customHeight="1" x14ac:dyDescent="0.2"/>
    <row r="42" spans="1:10" ht="27.75" customHeight="1" x14ac:dyDescent="0.2">
      <c r="A42" s="170" t="s">
        <v>12</v>
      </c>
      <c r="B42" s="413" t="s">
        <v>1301</v>
      </c>
      <c r="C42" s="413"/>
      <c r="D42" s="413"/>
      <c r="E42" s="413"/>
      <c r="F42" s="413"/>
      <c r="I42" s="28"/>
      <c r="J42" s="28"/>
    </row>
    <row r="43" spans="1:10" ht="15" x14ac:dyDescent="0.25">
      <c r="G43" s="171"/>
      <c r="H43" s="171"/>
      <c r="I43" s="28"/>
      <c r="J43" s="28"/>
    </row>
    <row r="44" spans="1:10" x14ac:dyDescent="0.2">
      <c r="I44" s="28"/>
      <c r="J44" s="28"/>
    </row>
    <row r="45" spans="1:10" x14ac:dyDescent="0.2">
      <c r="G45" s="28"/>
      <c r="H45" s="28"/>
    </row>
    <row r="48" spans="1:10" ht="12" customHeight="1" x14ac:dyDescent="0.3">
      <c r="A48" s="172"/>
    </row>
  </sheetData>
  <mergeCells count="10">
    <mergeCell ref="B42:F42"/>
    <mergeCell ref="B1:E1"/>
    <mergeCell ref="B3:H3"/>
    <mergeCell ref="A5:A6"/>
    <mergeCell ref="B5:B6"/>
    <mergeCell ref="C5:C6"/>
    <mergeCell ref="D5:D6"/>
    <mergeCell ref="E5:E6"/>
    <mergeCell ref="F5:F6"/>
    <mergeCell ref="G5:H5"/>
  </mergeCells>
  <conditionalFormatting sqref="B28">
    <cfRule type="cellIs" dxfId="7" priority="2" stopIfTrue="1" operator="equal">
      <formula>"?"</formula>
    </cfRule>
  </conditionalFormatting>
  <conditionalFormatting sqref="B29">
    <cfRule type="cellIs" dxfId="6" priority="1" stopIfTrue="1" operator="equal">
      <formula>"?"</formula>
    </cfRule>
  </conditionalFormatting>
  <pageMargins left="0.84" right="0.12" top="0.72" bottom="0.32" header="0.5" footer="0.16"/>
  <pageSetup scale="11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7" sqref="E47"/>
    </sheetView>
  </sheetViews>
  <sheetFormatPr defaultRowHeight="12.75" x14ac:dyDescent="0.2"/>
  <cols>
    <col min="1" max="1" width="4.140625" style="1" customWidth="1"/>
    <col min="2" max="2" width="52.85546875" style="1" customWidth="1"/>
    <col min="3" max="3" width="12.85546875" style="1" customWidth="1"/>
    <col min="4" max="4" width="5.7109375" style="1" bestFit="1" customWidth="1"/>
    <col min="5" max="5" width="5.5703125" style="1" customWidth="1"/>
    <col min="6" max="6" width="9" style="1" customWidth="1"/>
    <col min="7" max="7" width="10.7109375" style="1" customWidth="1"/>
    <col min="8" max="8" width="5.28515625" style="1" customWidth="1"/>
    <col min="9" max="9" width="9" style="1" customWidth="1"/>
    <col min="10" max="10" width="10.7109375" style="1" customWidth="1"/>
    <col min="11" max="11" width="23.5703125" style="1" customWidth="1"/>
    <col min="12" max="12" width="23.7109375" style="1" customWidth="1"/>
    <col min="13" max="13" width="14.85546875" style="1" customWidth="1"/>
    <col min="14" max="256" width="9.140625" style="1"/>
    <col min="257" max="257" width="4.140625" style="1" customWidth="1"/>
    <col min="258" max="258" width="52.85546875" style="1" customWidth="1"/>
    <col min="259" max="259" width="12.85546875" style="1" customWidth="1"/>
    <col min="260" max="260" width="5.7109375" style="1" bestFit="1" customWidth="1"/>
    <col min="261" max="261" width="5.5703125" style="1" customWidth="1"/>
    <col min="262" max="262" width="9" style="1" customWidth="1"/>
    <col min="263" max="263" width="10.7109375" style="1" customWidth="1"/>
    <col min="264" max="264" width="5.28515625" style="1" customWidth="1"/>
    <col min="265" max="265" width="9" style="1" customWidth="1"/>
    <col min="266" max="266" width="10.7109375" style="1" customWidth="1"/>
    <col min="267" max="267" width="23.5703125" style="1" customWidth="1"/>
    <col min="268" max="268" width="23.7109375" style="1" customWidth="1"/>
    <col min="269" max="269" width="14.85546875" style="1" customWidth="1"/>
    <col min="270" max="512" width="9.140625" style="1"/>
    <col min="513" max="513" width="4.140625" style="1" customWidth="1"/>
    <col min="514" max="514" width="52.85546875" style="1" customWidth="1"/>
    <col min="515" max="515" width="12.85546875" style="1" customWidth="1"/>
    <col min="516" max="516" width="5.7109375" style="1" bestFit="1" customWidth="1"/>
    <col min="517" max="517" width="5.5703125" style="1" customWidth="1"/>
    <col min="518" max="518" width="9" style="1" customWidth="1"/>
    <col min="519" max="519" width="10.7109375" style="1" customWidth="1"/>
    <col min="520" max="520" width="5.28515625" style="1" customWidth="1"/>
    <col min="521" max="521" width="9" style="1" customWidth="1"/>
    <col min="522" max="522" width="10.7109375" style="1" customWidth="1"/>
    <col min="523" max="523" width="23.5703125" style="1" customWidth="1"/>
    <col min="524" max="524" width="23.7109375" style="1" customWidth="1"/>
    <col min="525" max="525" width="14.85546875" style="1" customWidth="1"/>
    <col min="526" max="768" width="9.140625" style="1"/>
    <col min="769" max="769" width="4.140625" style="1" customWidth="1"/>
    <col min="770" max="770" width="52.85546875" style="1" customWidth="1"/>
    <col min="771" max="771" width="12.85546875" style="1" customWidth="1"/>
    <col min="772" max="772" width="5.7109375" style="1" bestFit="1" customWidth="1"/>
    <col min="773" max="773" width="5.5703125" style="1" customWidth="1"/>
    <col min="774" max="774" width="9" style="1" customWidth="1"/>
    <col min="775" max="775" width="10.7109375" style="1" customWidth="1"/>
    <col min="776" max="776" width="5.28515625" style="1" customWidth="1"/>
    <col min="777" max="777" width="9" style="1" customWidth="1"/>
    <col min="778" max="778" width="10.7109375" style="1" customWidth="1"/>
    <col min="779" max="779" width="23.5703125" style="1" customWidth="1"/>
    <col min="780" max="780" width="23.7109375" style="1" customWidth="1"/>
    <col min="781" max="781" width="14.85546875" style="1" customWidth="1"/>
    <col min="782" max="1024" width="9.140625" style="1"/>
    <col min="1025" max="1025" width="4.140625" style="1" customWidth="1"/>
    <col min="1026" max="1026" width="52.85546875" style="1" customWidth="1"/>
    <col min="1027" max="1027" width="12.85546875" style="1" customWidth="1"/>
    <col min="1028" max="1028" width="5.7109375" style="1" bestFit="1" customWidth="1"/>
    <col min="1029" max="1029" width="5.5703125" style="1" customWidth="1"/>
    <col min="1030" max="1030" width="9" style="1" customWidth="1"/>
    <col min="1031" max="1031" width="10.7109375" style="1" customWidth="1"/>
    <col min="1032" max="1032" width="5.28515625" style="1" customWidth="1"/>
    <col min="1033" max="1033" width="9" style="1" customWidth="1"/>
    <col min="1034" max="1034" width="10.7109375" style="1" customWidth="1"/>
    <col min="1035" max="1035" width="23.5703125" style="1" customWidth="1"/>
    <col min="1036" max="1036" width="23.7109375" style="1" customWidth="1"/>
    <col min="1037" max="1037" width="14.85546875" style="1" customWidth="1"/>
    <col min="1038" max="1280" width="9.140625" style="1"/>
    <col min="1281" max="1281" width="4.140625" style="1" customWidth="1"/>
    <col min="1282" max="1282" width="52.85546875" style="1" customWidth="1"/>
    <col min="1283" max="1283" width="12.85546875" style="1" customWidth="1"/>
    <col min="1284" max="1284" width="5.7109375" style="1" bestFit="1" customWidth="1"/>
    <col min="1285" max="1285" width="5.5703125" style="1" customWidth="1"/>
    <col min="1286" max="1286" width="9" style="1" customWidth="1"/>
    <col min="1287" max="1287" width="10.7109375" style="1" customWidth="1"/>
    <col min="1288" max="1288" width="5.28515625" style="1" customWidth="1"/>
    <col min="1289" max="1289" width="9" style="1" customWidth="1"/>
    <col min="1290" max="1290" width="10.7109375" style="1" customWidth="1"/>
    <col min="1291" max="1291" width="23.5703125" style="1" customWidth="1"/>
    <col min="1292" max="1292" width="23.7109375" style="1" customWidth="1"/>
    <col min="1293" max="1293" width="14.85546875" style="1" customWidth="1"/>
    <col min="1294" max="1536" width="9.140625" style="1"/>
    <col min="1537" max="1537" width="4.140625" style="1" customWidth="1"/>
    <col min="1538" max="1538" width="52.85546875" style="1" customWidth="1"/>
    <col min="1539" max="1539" width="12.85546875" style="1" customWidth="1"/>
    <col min="1540" max="1540" width="5.7109375" style="1" bestFit="1" customWidth="1"/>
    <col min="1541" max="1541" width="5.5703125" style="1" customWidth="1"/>
    <col min="1542" max="1542" width="9" style="1" customWidth="1"/>
    <col min="1543" max="1543" width="10.7109375" style="1" customWidth="1"/>
    <col min="1544" max="1544" width="5.28515625" style="1" customWidth="1"/>
    <col min="1545" max="1545" width="9" style="1" customWidth="1"/>
    <col min="1546" max="1546" width="10.7109375" style="1" customWidth="1"/>
    <col min="1547" max="1547" width="23.5703125" style="1" customWidth="1"/>
    <col min="1548" max="1548" width="23.7109375" style="1" customWidth="1"/>
    <col min="1549" max="1549" width="14.85546875" style="1" customWidth="1"/>
    <col min="1550" max="1792" width="9.140625" style="1"/>
    <col min="1793" max="1793" width="4.140625" style="1" customWidth="1"/>
    <col min="1794" max="1794" width="52.85546875" style="1" customWidth="1"/>
    <col min="1795" max="1795" width="12.85546875" style="1" customWidth="1"/>
    <col min="1796" max="1796" width="5.7109375" style="1" bestFit="1" customWidth="1"/>
    <col min="1797" max="1797" width="5.5703125" style="1" customWidth="1"/>
    <col min="1798" max="1798" width="9" style="1" customWidth="1"/>
    <col min="1799" max="1799" width="10.7109375" style="1" customWidth="1"/>
    <col min="1800" max="1800" width="5.28515625" style="1" customWidth="1"/>
    <col min="1801" max="1801" width="9" style="1" customWidth="1"/>
    <col min="1802" max="1802" width="10.7109375" style="1" customWidth="1"/>
    <col min="1803" max="1803" width="23.5703125" style="1" customWidth="1"/>
    <col min="1804" max="1804" width="23.7109375" style="1" customWidth="1"/>
    <col min="1805" max="1805" width="14.85546875" style="1" customWidth="1"/>
    <col min="1806" max="2048" width="9.140625" style="1"/>
    <col min="2049" max="2049" width="4.140625" style="1" customWidth="1"/>
    <col min="2050" max="2050" width="52.85546875" style="1" customWidth="1"/>
    <col min="2051" max="2051" width="12.85546875" style="1" customWidth="1"/>
    <col min="2052" max="2052" width="5.7109375" style="1" bestFit="1" customWidth="1"/>
    <col min="2053" max="2053" width="5.5703125" style="1" customWidth="1"/>
    <col min="2054" max="2054" width="9" style="1" customWidth="1"/>
    <col min="2055" max="2055" width="10.7109375" style="1" customWidth="1"/>
    <col min="2056" max="2056" width="5.28515625" style="1" customWidth="1"/>
    <col min="2057" max="2057" width="9" style="1" customWidth="1"/>
    <col min="2058" max="2058" width="10.7109375" style="1" customWidth="1"/>
    <col min="2059" max="2059" width="23.5703125" style="1" customWidth="1"/>
    <col min="2060" max="2060" width="23.7109375" style="1" customWidth="1"/>
    <col min="2061" max="2061" width="14.85546875" style="1" customWidth="1"/>
    <col min="2062" max="2304" width="9.140625" style="1"/>
    <col min="2305" max="2305" width="4.140625" style="1" customWidth="1"/>
    <col min="2306" max="2306" width="52.85546875" style="1" customWidth="1"/>
    <col min="2307" max="2307" width="12.85546875" style="1" customWidth="1"/>
    <col min="2308" max="2308" width="5.7109375" style="1" bestFit="1" customWidth="1"/>
    <col min="2309" max="2309" width="5.5703125" style="1" customWidth="1"/>
    <col min="2310" max="2310" width="9" style="1" customWidth="1"/>
    <col min="2311" max="2311" width="10.7109375" style="1" customWidth="1"/>
    <col min="2312" max="2312" width="5.28515625" style="1" customWidth="1"/>
    <col min="2313" max="2313" width="9" style="1" customWidth="1"/>
    <col min="2314" max="2314" width="10.7109375" style="1" customWidth="1"/>
    <col min="2315" max="2315" width="23.5703125" style="1" customWidth="1"/>
    <col min="2316" max="2316" width="23.7109375" style="1" customWidth="1"/>
    <col min="2317" max="2317" width="14.85546875" style="1" customWidth="1"/>
    <col min="2318" max="2560" width="9.140625" style="1"/>
    <col min="2561" max="2561" width="4.140625" style="1" customWidth="1"/>
    <col min="2562" max="2562" width="52.85546875" style="1" customWidth="1"/>
    <col min="2563" max="2563" width="12.85546875" style="1" customWidth="1"/>
    <col min="2564" max="2564" width="5.7109375" style="1" bestFit="1" customWidth="1"/>
    <col min="2565" max="2565" width="5.5703125" style="1" customWidth="1"/>
    <col min="2566" max="2566" width="9" style="1" customWidth="1"/>
    <col min="2567" max="2567" width="10.7109375" style="1" customWidth="1"/>
    <col min="2568" max="2568" width="5.28515625" style="1" customWidth="1"/>
    <col min="2569" max="2569" width="9" style="1" customWidth="1"/>
    <col min="2570" max="2570" width="10.7109375" style="1" customWidth="1"/>
    <col min="2571" max="2571" width="23.5703125" style="1" customWidth="1"/>
    <col min="2572" max="2572" width="23.7109375" style="1" customWidth="1"/>
    <col min="2573" max="2573" width="14.85546875" style="1" customWidth="1"/>
    <col min="2574" max="2816" width="9.140625" style="1"/>
    <col min="2817" max="2817" width="4.140625" style="1" customWidth="1"/>
    <col min="2818" max="2818" width="52.85546875" style="1" customWidth="1"/>
    <col min="2819" max="2819" width="12.85546875" style="1" customWidth="1"/>
    <col min="2820" max="2820" width="5.7109375" style="1" bestFit="1" customWidth="1"/>
    <col min="2821" max="2821" width="5.5703125" style="1" customWidth="1"/>
    <col min="2822" max="2822" width="9" style="1" customWidth="1"/>
    <col min="2823" max="2823" width="10.7109375" style="1" customWidth="1"/>
    <col min="2824" max="2824" width="5.28515625" style="1" customWidth="1"/>
    <col min="2825" max="2825" width="9" style="1" customWidth="1"/>
    <col min="2826" max="2826" width="10.7109375" style="1" customWidth="1"/>
    <col min="2827" max="2827" width="23.5703125" style="1" customWidth="1"/>
    <col min="2828" max="2828" width="23.7109375" style="1" customWidth="1"/>
    <col min="2829" max="2829" width="14.85546875" style="1" customWidth="1"/>
    <col min="2830" max="3072" width="9.140625" style="1"/>
    <col min="3073" max="3073" width="4.140625" style="1" customWidth="1"/>
    <col min="3074" max="3074" width="52.85546875" style="1" customWidth="1"/>
    <col min="3075" max="3075" width="12.85546875" style="1" customWidth="1"/>
    <col min="3076" max="3076" width="5.7109375" style="1" bestFit="1" customWidth="1"/>
    <col min="3077" max="3077" width="5.5703125" style="1" customWidth="1"/>
    <col min="3078" max="3078" width="9" style="1" customWidth="1"/>
    <col min="3079" max="3079" width="10.7109375" style="1" customWidth="1"/>
    <col min="3080" max="3080" width="5.28515625" style="1" customWidth="1"/>
    <col min="3081" max="3081" width="9" style="1" customWidth="1"/>
    <col min="3082" max="3082" width="10.7109375" style="1" customWidth="1"/>
    <col min="3083" max="3083" width="23.5703125" style="1" customWidth="1"/>
    <col min="3084" max="3084" width="23.7109375" style="1" customWidth="1"/>
    <col min="3085" max="3085" width="14.85546875" style="1" customWidth="1"/>
    <col min="3086" max="3328" width="9.140625" style="1"/>
    <col min="3329" max="3329" width="4.140625" style="1" customWidth="1"/>
    <col min="3330" max="3330" width="52.85546875" style="1" customWidth="1"/>
    <col min="3331" max="3331" width="12.85546875" style="1" customWidth="1"/>
    <col min="3332" max="3332" width="5.7109375" style="1" bestFit="1" customWidth="1"/>
    <col min="3333" max="3333" width="5.5703125" style="1" customWidth="1"/>
    <col min="3334" max="3334" width="9" style="1" customWidth="1"/>
    <col min="3335" max="3335" width="10.7109375" style="1" customWidth="1"/>
    <col min="3336" max="3336" width="5.28515625" style="1" customWidth="1"/>
    <col min="3337" max="3337" width="9" style="1" customWidth="1"/>
    <col min="3338" max="3338" width="10.7109375" style="1" customWidth="1"/>
    <col min="3339" max="3339" width="23.5703125" style="1" customWidth="1"/>
    <col min="3340" max="3340" width="23.7109375" style="1" customWidth="1"/>
    <col min="3341" max="3341" width="14.85546875" style="1" customWidth="1"/>
    <col min="3342" max="3584" width="9.140625" style="1"/>
    <col min="3585" max="3585" width="4.140625" style="1" customWidth="1"/>
    <col min="3586" max="3586" width="52.85546875" style="1" customWidth="1"/>
    <col min="3587" max="3587" width="12.85546875" style="1" customWidth="1"/>
    <col min="3588" max="3588" width="5.7109375" style="1" bestFit="1" customWidth="1"/>
    <col min="3589" max="3589" width="5.5703125" style="1" customWidth="1"/>
    <col min="3590" max="3590" width="9" style="1" customWidth="1"/>
    <col min="3591" max="3591" width="10.7109375" style="1" customWidth="1"/>
    <col min="3592" max="3592" width="5.28515625" style="1" customWidth="1"/>
    <col min="3593" max="3593" width="9" style="1" customWidth="1"/>
    <col min="3594" max="3594" width="10.7109375" style="1" customWidth="1"/>
    <col min="3595" max="3595" width="23.5703125" style="1" customWidth="1"/>
    <col min="3596" max="3596" width="23.7109375" style="1" customWidth="1"/>
    <col min="3597" max="3597" width="14.85546875" style="1" customWidth="1"/>
    <col min="3598" max="3840" width="9.140625" style="1"/>
    <col min="3841" max="3841" width="4.140625" style="1" customWidth="1"/>
    <col min="3842" max="3842" width="52.85546875" style="1" customWidth="1"/>
    <col min="3843" max="3843" width="12.85546875" style="1" customWidth="1"/>
    <col min="3844" max="3844" width="5.7109375" style="1" bestFit="1" customWidth="1"/>
    <col min="3845" max="3845" width="5.5703125" style="1" customWidth="1"/>
    <col min="3846" max="3846" width="9" style="1" customWidth="1"/>
    <col min="3847" max="3847" width="10.7109375" style="1" customWidth="1"/>
    <col min="3848" max="3848" width="5.28515625" style="1" customWidth="1"/>
    <col min="3849" max="3849" width="9" style="1" customWidth="1"/>
    <col min="3850" max="3850" width="10.7109375" style="1" customWidth="1"/>
    <col min="3851" max="3851" width="23.5703125" style="1" customWidth="1"/>
    <col min="3852" max="3852" width="23.7109375" style="1" customWidth="1"/>
    <col min="3853" max="3853" width="14.85546875" style="1" customWidth="1"/>
    <col min="3854" max="4096" width="9.140625" style="1"/>
    <col min="4097" max="4097" width="4.140625" style="1" customWidth="1"/>
    <col min="4098" max="4098" width="52.85546875" style="1" customWidth="1"/>
    <col min="4099" max="4099" width="12.85546875" style="1" customWidth="1"/>
    <col min="4100" max="4100" width="5.7109375" style="1" bestFit="1" customWidth="1"/>
    <col min="4101" max="4101" width="5.5703125" style="1" customWidth="1"/>
    <col min="4102" max="4102" width="9" style="1" customWidth="1"/>
    <col min="4103" max="4103" width="10.7109375" style="1" customWidth="1"/>
    <col min="4104" max="4104" width="5.28515625" style="1" customWidth="1"/>
    <col min="4105" max="4105" width="9" style="1" customWidth="1"/>
    <col min="4106" max="4106" width="10.7109375" style="1" customWidth="1"/>
    <col min="4107" max="4107" width="23.5703125" style="1" customWidth="1"/>
    <col min="4108" max="4108" width="23.7109375" style="1" customWidth="1"/>
    <col min="4109" max="4109" width="14.85546875" style="1" customWidth="1"/>
    <col min="4110" max="4352" width="9.140625" style="1"/>
    <col min="4353" max="4353" width="4.140625" style="1" customWidth="1"/>
    <col min="4354" max="4354" width="52.85546875" style="1" customWidth="1"/>
    <col min="4355" max="4355" width="12.85546875" style="1" customWidth="1"/>
    <col min="4356" max="4356" width="5.7109375" style="1" bestFit="1" customWidth="1"/>
    <col min="4357" max="4357" width="5.5703125" style="1" customWidth="1"/>
    <col min="4358" max="4358" width="9" style="1" customWidth="1"/>
    <col min="4359" max="4359" width="10.7109375" style="1" customWidth="1"/>
    <col min="4360" max="4360" width="5.28515625" style="1" customWidth="1"/>
    <col min="4361" max="4361" width="9" style="1" customWidth="1"/>
    <col min="4362" max="4362" width="10.7109375" style="1" customWidth="1"/>
    <col min="4363" max="4363" width="23.5703125" style="1" customWidth="1"/>
    <col min="4364" max="4364" width="23.7109375" style="1" customWidth="1"/>
    <col min="4365" max="4365" width="14.85546875" style="1" customWidth="1"/>
    <col min="4366" max="4608" width="9.140625" style="1"/>
    <col min="4609" max="4609" width="4.140625" style="1" customWidth="1"/>
    <col min="4610" max="4610" width="52.85546875" style="1" customWidth="1"/>
    <col min="4611" max="4611" width="12.85546875" style="1" customWidth="1"/>
    <col min="4612" max="4612" width="5.7109375" style="1" bestFit="1" customWidth="1"/>
    <col min="4613" max="4613" width="5.5703125" style="1" customWidth="1"/>
    <col min="4614" max="4614" width="9" style="1" customWidth="1"/>
    <col min="4615" max="4615" width="10.7109375" style="1" customWidth="1"/>
    <col min="4616" max="4616" width="5.28515625" style="1" customWidth="1"/>
    <col min="4617" max="4617" width="9" style="1" customWidth="1"/>
    <col min="4618" max="4618" width="10.7109375" style="1" customWidth="1"/>
    <col min="4619" max="4619" width="23.5703125" style="1" customWidth="1"/>
    <col min="4620" max="4620" width="23.7109375" style="1" customWidth="1"/>
    <col min="4621" max="4621" width="14.85546875" style="1" customWidth="1"/>
    <col min="4622" max="4864" width="9.140625" style="1"/>
    <col min="4865" max="4865" width="4.140625" style="1" customWidth="1"/>
    <col min="4866" max="4866" width="52.85546875" style="1" customWidth="1"/>
    <col min="4867" max="4867" width="12.85546875" style="1" customWidth="1"/>
    <col min="4868" max="4868" width="5.7109375" style="1" bestFit="1" customWidth="1"/>
    <col min="4869" max="4869" width="5.5703125" style="1" customWidth="1"/>
    <col min="4870" max="4870" width="9" style="1" customWidth="1"/>
    <col min="4871" max="4871" width="10.7109375" style="1" customWidth="1"/>
    <col min="4872" max="4872" width="5.28515625" style="1" customWidth="1"/>
    <col min="4873" max="4873" width="9" style="1" customWidth="1"/>
    <col min="4874" max="4874" width="10.7109375" style="1" customWidth="1"/>
    <col min="4875" max="4875" width="23.5703125" style="1" customWidth="1"/>
    <col min="4876" max="4876" width="23.7109375" style="1" customWidth="1"/>
    <col min="4877" max="4877" width="14.85546875" style="1" customWidth="1"/>
    <col min="4878" max="5120" width="9.140625" style="1"/>
    <col min="5121" max="5121" width="4.140625" style="1" customWidth="1"/>
    <col min="5122" max="5122" width="52.85546875" style="1" customWidth="1"/>
    <col min="5123" max="5123" width="12.85546875" style="1" customWidth="1"/>
    <col min="5124" max="5124" width="5.7109375" style="1" bestFit="1" customWidth="1"/>
    <col min="5125" max="5125" width="5.5703125" style="1" customWidth="1"/>
    <col min="5126" max="5126" width="9" style="1" customWidth="1"/>
    <col min="5127" max="5127" width="10.7109375" style="1" customWidth="1"/>
    <col min="5128" max="5128" width="5.28515625" style="1" customWidth="1"/>
    <col min="5129" max="5129" width="9" style="1" customWidth="1"/>
    <col min="5130" max="5130" width="10.7109375" style="1" customWidth="1"/>
    <col min="5131" max="5131" width="23.5703125" style="1" customWidth="1"/>
    <col min="5132" max="5132" width="23.7109375" style="1" customWidth="1"/>
    <col min="5133" max="5133" width="14.85546875" style="1" customWidth="1"/>
    <col min="5134" max="5376" width="9.140625" style="1"/>
    <col min="5377" max="5377" width="4.140625" style="1" customWidth="1"/>
    <col min="5378" max="5378" width="52.85546875" style="1" customWidth="1"/>
    <col min="5379" max="5379" width="12.85546875" style="1" customWidth="1"/>
    <col min="5380" max="5380" width="5.7109375" style="1" bestFit="1" customWidth="1"/>
    <col min="5381" max="5381" width="5.5703125" style="1" customWidth="1"/>
    <col min="5382" max="5382" width="9" style="1" customWidth="1"/>
    <col min="5383" max="5383" width="10.7109375" style="1" customWidth="1"/>
    <col min="5384" max="5384" width="5.28515625" style="1" customWidth="1"/>
    <col min="5385" max="5385" width="9" style="1" customWidth="1"/>
    <col min="5386" max="5386" width="10.7109375" style="1" customWidth="1"/>
    <col min="5387" max="5387" width="23.5703125" style="1" customWidth="1"/>
    <col min="5388" max="5388" width="23.7109375" style="1" customWidth="1"/>
    <col min="5389" max="5389" width="14.85546875" style="1" customWidth="1"/>
    <col min="5390" max="5632" width="9.140625" style="1"/>
    <col min="5633" max="5633" width="4.140625" style="1" customWidth="1"/>
    <col min="5634" max="5634" width="52.85546875" style="1" customWidth="1"/>
    <col min="5635" max="5635" width="12.85546875" style="1" customWidth="1"/>
    <col min="5636" max="5636" width="5.7109375" style="1" bestFit="1" customWidth="1"/>
    <col min="5637" max="5637" width="5.5703125" style="1" customWidth="1"/>
    <col min="5638" max="5638" width="9" style="1" customWidth="1"/>
    <col min="5639" max="5639" width="10.7109375" style="1" customWidth="1"/>
    <col min="5640" max="5640" width="5.28515625" style="1" customWidth="1"/>
    <col min="5641" max="5641" width="9" style="1" customWidth="1"/>
    <col min="5642" max="5642" width="10.7109375" style="1" customWidth="1"/>
    <col min="5643" max="5643" width="23.5703125" style="1" customWidth="1"/>
    <col min="5644" max="5644" width="23.7109375" style="1" customWidth="1"/>
    <col min="5645" max="5645" width="14.85546875" style="1" customWidth="1"/>
    <col min="5646" max="5888" width="9.140625" style="1"/>
    <col min="5889" max="5889" width="4.140625" style="1" customWidth="1"/>
    <col min="5890" max="5890" width="52.85546875" style="1" customWidth="1"/>
    <col min="5891" max="5891" width="12.85546875" style="1" customWidth="1"/>
    <col min="5892" max="5892" width="5.7109375" style="1" bestFit="1" customWidth="1"/>
    <col min="5893" max="5893" width="5.5703125" style="1" customWidth="1"/>
    <col min="5894" max="5894" width="9" style="1" customWidth="1"/>
    <col min="5895" max="5895" width="10.7109375" style="1" customWidth="1"/>
    <col min="5896" max="5896" width="5.28515625" style="1" customWidth="1"/>
    <col min="5897" max="5897" width="9" style="1" customWidth="1"/>
    <col min="5898" max="5898" width="10.7109375" style="1" customWidth="1"/>
    <col min="5899" max="5899" width="23.5703125" style="1" customWidth="1"/>
    <col min="5900" max="5900" width="23.7109375" style="1" customWidth="1"/>
    <col min="5901" max="5901" width="14.85546875" style="1" customWidth="1"/>
    <col min="5902" max="6144" width="9.140625" style="1"/>
    <col min="6145" max="6145" width="4.140625" style="1" customWidth="1"/>
    <col min="6146" max="6146" width="52.85546875" style="1" customWidth="1"/>
    <col min="6147" max="6147" width="12.85546875" style="1" customWidth="1"/>
    <col min="6148" max="6148" width="5.7109375" style="1" bestFit="1" customWidth="1"/>
    <col min="6149" max="6149" width="5.5703125" style="1" customWidth="1"/>
    <col min="6150" max="6150" width="9" style="1" customWidth="1"/>
    <col min="6151" max="6151" width="10.7109375" style="1" customWidth="1"/>
    <col min="6152" max="6152" width="5.28515625" style="1" customWidth="1"/>
    <col min="6153" max="6153" width="9" style="1" customWidth="1"/>
    <col min="6154" max="6154" width="10.7109375" style="1" customWidth="1"/>
    <col min="6155" max="6155" width="23.5703125" style="1" customWidth="1"/>
    <col min="6156" max="6156" width="23.7109375" style="1" customWidth="1"/>
    <col min="6157" max="6157" width="14.85546875" style="1" customWidth="1"/>
    <col min="6158" max="6400" width="9.140625" style="1"/>
    <col min="6401" max="6401" width="4.140625" style="1" customWidth="1"/>
    <col min="6402" max="6402" width="52.85546875" style="1" customWidth="1"/>
    <col min="6403" max="6403" width="12.85546875" style="1" customWidth="1"/>
    <col min="6404" max="6404" width="5.7109375" style="1" bestFit="1" customWidth="1"/>
    <col min="6405" max="6405" width="5.5703125" style="1" customWidth="1"/>
    <col min="6406" max="6406" width="9" style="1" customWidth="1"/>
    <col min="6407" max="6407" width="10.7109375" style="1" customWidth="1"/>
    <col min="6408" max="6408" width="5.28515625" style="1" customWidth="1"/>
    <col min="6409" max="6409" width="9" style="1" customWidth="1"/>
    <col min="6410" max="6410" width="10.7109375" style="1" customWidth="1"/>
    <col min="6411" max="6411" width="23.5703125" style="1" customWidth="1"/>
    <col min="6412" max="6412" width="23.7109375" style="1" customWidth="1"/>
    <col min="6413" max="6413" width="14.85546875" style="1" customWidth="1"/>
    <col min="6414" max="6656" width="9.140625" style="1"/>
    <col min="6657" max="6657" width="4.140625" style="1" customWidth="1"/>
    <col min="6658" max="6658" width="52.85546875" style="1" customWidth="1"/>
    <col min="6659" max="6659" width="12.85546875" style="1" customWidth="1"/>
    <col min="6660" max="6660" width="5.7109375" style="1" bestFit="1" customWidth="1"/>
    <col min="6661" max="6661" width="5.5703125" style="1" customWidth="1"/>
    <col min="6662" max="6662" width="9" style="1" customWidth="1"/>
    <col min="6663" max="6663" width="10.7109375" style="1" customWidth="1"/>
    <col min="6664" max="6664" width="5.28515625" style="1" customWidth="1"/>
    <col min="6665" max="6665" width="9" style="1" customWidth="1"/>
    <col min="6666" max="6666" width="10.7109375" style="1" customWidth="1"/>
    <col min="6667" max="6667" width="23.5703125" style="1" customWidth="1"/>
    <col min="6668" max="6668" width="23.7109375" style="1" customWidth="1"/>
    <col min="6669" max="6669" width="14.85546875" style="1" customWidth="1"/>
    <col min="6670" max="6912" width="9.140625" style="1"/>
    <col min="6913" max="6913" width="4.140625" style="1" customWidth="1"/>
    <col min="6914" max="6914" width="52.85546875" style="1" customWidth="1"/>
    <col min="6915" max="6915" width="12.85546875" style="1" customWidth="1"/>
    <col min="6916" max="6916" width="5.7109375" style="1" bestFit="1" customWidth="1"/>
    <col min="6917" max="6917" width="5.5703125" style="1" customWidth="1"/>
    <col min="6918" max="6918" width="9" style="1" customWidth="1"/>
    <col min="6919" max="6919" width="10.7109375" style="1" customWidth="1"/>
    <col min="6920" max="6920" width="5.28515625" style="1" customWidth="1"/>
    <col min="6921" max="6921" width="9" style="1" customWidth="1"/>
    <col min="6922" max="6922" width="10.7109375" style="1" customWidth="1"/>
    <col min="6923" max="6923" width="23.5703125" style="1" customWidth="1"/>
    <col min="6924" max="6924" width="23.7109375" style="1" customWidth="1"/>
    <col min="6925" max="6925" width="14.85546875" style="1" customWidth="1"/>
    <col min="6926" max="7168" width="9.140625" style="1"/>
    <col min="7169" max="7169" width="4.140625" style="1" customWidth="1"/>
    <col min="7170" max="7170" width="52.85546875" style="1" customWidth="1"/>
    <col min="7171" max="7171" width="12.85546875" style="1" customWidth="1"/>
    <col min="7172" max="7172" width="5.7109375" style="1" bestFit="1" customWidth="1"/>
    <col min="7173" max="7173" width="5.5703125" style="1" customWidth="1"/>
    <col min="7174" max="7174" width="9" style="1" customWidth="1"/>
    <col min="7175" max="7175" width="10.7109375" style="1" customWidth="1"/>
    <col min="7176" max="7176" width="5.28515625" style="1" customWidth="1"/>
    <col min="7177" max="7177" width="9" style="1" customWidth="1"/>
    <col min="7178" max="7178" width="10.7109375" style="1" customWidth="1"/>
    <col min="7179" max="7179" width="23.5703125" style="1" customWidth="1"/>
    <col min="7180" max="7180" width="23.7109375" style="1" customWidth="1"/>
    <col min="7181" max="7181" width="14.85546875" style="1" customWidth="1"/>
    <col min="7182" max="7424" width="9.140625" style="1"/>
    <col min="7425" max="7425" width="4.140625" style="1" customWidth="1"/>
    <col min="7426" max="7426" width="52.85546875" style="1" customWidth="1"/>
    <col min="7427" max="7427" width="12.85546875" style="1" customWidth="1"/>
    <col min="7428" max="7428" width="5.7109375" style="1" bestFit="1" customWidth="1"/>
    <col min="7429" max="7429" width="5.5703125" style="1" customWidth="1"/>
    <col min="7430" max="7430" width="9" style="1" customWidth="1"/>
    <col min="7431" max="7431" width="10.7109375" style="1" customWidth="1"/>
    <col min="7432" max="7432" width="5.28515625" style="1" customWidth="1"/>
    <col min="7433" max="7433" width="9" style="1" customWidth="1"/>
    <col min="7434" max="7434" width="10.7109375" style="1" customWidth="1"/>
    <col min="7435" max="7435" width="23.5703125" style="1" customWidth="1"/>
    <col min="7436" max="7436" width="23.7109375" style="1" customWidth="1"/>
    <col min="7437" max="7437" width="14.85546875" style="1" customWidth="1"/>
    <col min="7438" max="7680" width="9.140625" style="1"/>
    <col min="7681" max="7681" width="4.140625" style="1" customWidth="1"/>
    <col min="7682" max="7682" width="52.85546875" style="1" customWidth="1"/>
    <col min="7683" max="7683" width="12.85546875" style="1" customWidth="1"/>
    <col min="7684" max="7684" width="5.7109375" style="1" bestFit="1" customWidth="1"/>
    <col min="7685" max="7685" width="5.5703125" style="1" customWidth="1"/>
    <col min="7686" max="7686" width="9" style="1" customWidth="1"/>
    <col min="7687" max="7687" width="10.7109375" style="1" customWidth="1"/>
    <col min="7688" max="7688" width="5.28515625" style="1" customWidth="1"/>
    <col min="7689" max="7689" width="9" style="1" customWidth="1"/>
    <col min="7690" max="7690" width="10.7109375" style="1" customWidth="1"/>
    <col min="7691" max="7691" width="23.5703125" style="1" customWidth="1"/>
    <col min="7692" max="7692" width="23.7109375" style="1" customWidth="1"/>
    <col min="7693" max="7693" width="14.85546875" style="1" customWidth="1"/>
    <col min="7694" max="7936" width="9.140625" style="1"/>
    <col min="7937" max="7937" width="4.140625" style="1" customWidth="1"/>
    <col min="7938" max="7938" width="52.85546875" style="1" customWidth="1"/>
    <col min="7939" max="7939" width="12.85546875" style="1" customWidth="1"/>
    <col min="7940" max="7940" width="5.7109375" style="1" bestFit="1" customWidth="1"/>
    <col min="7941" max="7941" width="5.5703125" style="1" customWidth="1"/>
    <col min="7942" max="7942" width="9" style="1" customWidth="1"/>
    <col min="7943" max="7943" width="10.7109375" style="1" customWidth="1"/>
    <col min="7944" max="7944" width="5.28515625" style="1" customWidth="1"/>
    <col min="7945" max="7945" width="9" style="1" customWidth="1"/>
    <col min="7946" max="7946" width="10.7109375" style="1" customWidth="1"/>
    <col min="7947" max="7947" width="23.5703125" style="1" customWidth="1"/>
    <col min="7948" max="7948" width="23.7109375" style="1" customWidth="1"/>
    <col min="7949" max="7949" width="14.85546875" style="1" customWidth="1"/>
    <col min="7950" max="8192" width="9.140625" style="1"/>
    <col min="8193" max="8193" width="4.140625" style="1" customWidth="1"/>
    <col min="8194" max="8194" width="52.85546875" style="1" customWidth="1"/>
    <col min="8195" max="8195" width="12.85546875" style="1" customWidth="1"/>
    <col min="8196" max="8196" width="5.7109375" style="1" bestFit="1" customWidth="1"/>
    <col min="8197" max="8197" width="5.5703125" style="1" customWidth="1"/>
    <col min="8198" max="8198" width="9" style="1" customWidth="1"/>
    <col min="8199" max="8199" width="10.7109375" style="1" customWidth="1"/>
    <col min="8200" max="8200" width="5.28515625" style="1" customWidth="1"/>
    <col min="8201" max="8201" width="9" style="1" customWidth="1"/>
    <col min="8202" max="8202" width="10.7109375" style="1" customWidth="1"/>
    <col min="8203" max="8203" width="23.5703125" style="1" customWidth="1"/>
    <col min="8204" max="8204" width="23.7109375" style="1" customWidth="1"/>
    <col min="8205" max="8205" width="14.85546875" style="1" customWidth="1"/>
    <col min="8206" max="8448" width="9.140625" style="1"/>
    <col min="8449" max="8449" width="4.140625" style="1" customWidth="1"/>
    <col min="8450" max="8450" width="52.85546875" style="1" customWidth="1"/>
    <col min="8451" max="8451" width="12.85546875" style="1" customWidth="1"/>
    <col min="8452" max="8452" width="5.7109375" style="1" bestFit="1" customWidth="1"/>
    <col min="8453" max="8453" width="5.5703125" style="1" customWidth="1"/>
    <col min="8454" max="8454" width="9" style="1" customWidth="1"/>
    <col min="8455" max="8455" width="10.7109375" style="1" customWidth="1"/>
    <col min="8456" max="8456" width="5.28515625" style="1" customWidth="1"/>
    <col min="8457" max="8457" width="9" style="1" customWidth="1"/>
    <col min="8458" max="8458" width="10.7109375" style="1" customWidth="1"/>
    <col min="8459" max="8459" width="23.5703125" style="1" customWidth="1"/>
    <col min="8460" max="8460" width="23.7109375" style="1" customWidth="1"/>
    <col min="8461" max="8461" width="14.85546875" style="1" customWidth="1"/>
    <col min="8462" max="8704" width="9.140625" style="1"/>
    <col min="8705" max="8705" width="4.140625" style="1" customWidth="1"/>
    <col min="8706" max="8706" width="52.85546875" style="1" customWidth="1"/>
    <col min="8707" max="8707" width="12.85546875" style="1" customWidth="1"/>
    <col min="8708" max="8708" width="5.7109375" style="1" bestFit="1" customWidth="1"/>
    <col min="8709" max="8709" width="5.5703125" style="1" customWidth="1"/>
    <col min="8710" max="8710" width="9" style="1" customWidth="1"/>
    <col min="8711" max="8711" width="10.7109375" style="1" customWidth="1"/>
    <col min="8712" max="8712" width="5.28515625" style="1" customWidth="1"/>
    <col min="8713" max="8713" width="9" style="1" customWidth="1"/>
    <col min="8714" max="8714" width="10.7109375" style="1" customWidth="1"/>
    <col min="8715" max="8715" width="23.5703125" style="1" customWidth="1"/>
    <col min="8716" max="8716" width="23.7109375" style="1" customWidth="1"/>
    <col min="8717" max="8717" width="14.85546875" style="1" customWidth="1"/>
    <col min="8718" max="8960" width="9.140625" style="1"/>
    <col min="8961" max="8961" width="4.140625" style="1" customWidth="1"/>
    <col min="8962" max="8962" width="52.85546875" style="1" customWidth="1"/>
    <col min="8963" max="8963" width="12.85546875" style="1" customWidth="1"/>
    <col min="8964" max="8964" width="5.7109375" style="1" bestFit="1" customWidth="1"/>
    <col min="8965" max="8965" width="5.5703125" style="1" customWidth="1"/>
    <col min="8966" max="8966" width="9" style="1" customWidth="1"/>
    <col min="8967" max="8967" width="10.7109375" style="1" customWidth="1"/>
    <col min="8968" max="8968" width="5.28515625" style="1" customWidth="1"/>
    <col min="8969" max="8969" width="9" style="1" customWidth="1"/>
    <col min="8970" max="8970" width="10.7109375" style="1" customWidth="1"/>
    <col min="8971" max="8971" width="23.5703125" style="1" customWidth="1"/>
    <col min="8972" max="8972" width="23.7109375" style="1" customWidth="1"/>
    <col min="8973" max="8973" width="14.85546875" style="1" customWidth="1"/>
    <col min="8974" max="9216" width="9.140625" style="1"/>
    <col min="9217" max="9217" width="4.140625" style="1" customWidth="1"/>
    <col min="9218" max="9218" width="52.85546875" style="1" customWidth="1"/>
    <col min="9219" max="9219" width="12.85546875" style="1" customWidth="1"/>
    <col min="9220" max="9220" width="5.7109375" style="1" bestFit="1" customWidth="1"/>
    <col min="9221" max="9221" width="5.5703125" style="1" customWidth="1"/>
    <col min="9222" max="9222" width="9" style="1" customWidth="1"/>
    <col min="9223" max="9223" width="10.7109375" style="1" customWidth="1"/>
    <col min="9224" max="9224" width="5.28515625" style="1" customWidth="1"/>
    <col min="9225" max="9225" width="9" style="1" customWidth="1"/>
    <col min="9226" max="9226" width="10.7109375" style="1" customWidth="1"/>
    <col min="9227" max="9227" width="23.5703125" style="1" customWidth="1"/>
    <col min="9228" max="9228" width="23.7109375" style="1" customWidth="1"/>
    <col min="9229" max="9229" width="14.85546875" style="1" customWidth="1"/>
    <col min="9230" max="9472" width="9.140625" style="1"/>
    <col min="9473" max="9473" width="4.140625" style="1" customWidth="1"/>
    <col min="9474" max="9474" width="52.85546875" style="1" customWidth="1"/>
    <col min="9475" max="9475" width="12.85546875" style="1" customWidth="1"/>
    <col min="9476" max="9476" width="5.7109375" style="1" bestFit="1" customWidth="1"/>
    <col min="9477" max="9477" width="5.5703125" style="1" customWidth="1"/>
    <col min="9478" max="9478" width="9" style="1" customWidth="1"/>
    <col min="9479" max="9479" width="10.7109375" style="1" customWidth="1"/>
    <col min="9480" max="9480" width="5.28515625" style="1" customWidth="1"/>
    <col min="9481" max="9481" width="9" style="1" customWidth="1"/>
    <col min="9482" max="9482" width="10.7109375" style="1" customWidth="1"/>
    <col min="9483" max="9483" width="23.5703125" style="1" customWidth="1"/>
    <col min="9484" max="9484" width="23.7109375" style="1" customWidth="1"/>
    <col min="9485" max="9485" width="14.85546875" style="1" customWidth="1"/>
    <col min="9486" max="9728" width="9.140625" style="1"/>
    <col min="9729" max="9729" width="4.140625" style="1" customWidth="1"/>
    <col min="9730" max="9730" width="52.85546875" style="1" customWidth="1"/>
    <col min="9731" max="9731" width="12.85546875" style="1" customWidth="1"/>
    <col min="9732" max="9732" width="5.7109375" style="1" bestFit="1" customWidth="1"/>
    <col min="9733" max="9733" width="5.5703125" style="1" customWidth="1"/>
    <col min="9734" max="9734" width="9" style="1" customWidth="1"/>
    <col min="9735" max="9735" width="10.7109375" style="1" customWidth="1"/>
    <col min="9736" max="9736" width="5.28515625" style="1" customWidth="1"/>
    <col min="9737" max="9737" width="9" style="1" customWidth="1"/>
    <col min="9738" max="9738" width="10.7109375" style="1" customWidth="1"/>
    <col min="9739" max="9739" width="23.5703125" style="1" customWidth="1"/>
    <col min="9740" max="9740" width="23.7109375" style="1" customWidth="1"/>
    <col min="9741" max="9741" width="14.85546875" style="1" customWidth="1"/>
    <col min="9742" max="9984" width="9.140625" style="1"/>
    <col min="9985" max="9985" width="4.140625" style="1" customWidth="1"/>
    <col min="9986" max="9986" width="52.85546875" style="1" customWidth="1"/>
    <col min="9987" max="9987" width="12.85546875" style="1" customWidth="1"/>
    <col min="9988" max="9988" width="5.7109375" style="1" bestFit="1" customWidth="1"/>
    <col min="9989" max="9989" width="5.5703125" style="1" customWidth="1"/>
    <col min="9990" max="9990" width="9" style="1" customWidth="1"/>
    <col min="9991" max="9991" width="10.7109375" style="1" customWidth="1"/>
    <col min="9992" max="9992" width="5.28515625" style="1" customWidth="1"/>
    <col min="9993" max="9993" width="9" style="1" customWidth="1"/>
    <col min="9994" max="9994" width="10.7109375" style="1" customWidth="1"/>
    <col min="9995" max="9995" width="23.5703125" style="1" customWidth="1"/>
    <col min="9996" max="9996" width="23.7109375" style="1" customWidth="1"/>
    <col min="9997" max="9997" width="14.85546875" style="1" customWidth="1"/>
    <col min="9998" max="10240" width="9.140625" style="1"/>
    <col min="10241" max="10241" width="4.140625" style="1" customWidth="1"/>
    <col min="10242" max="10242" width="52.85546875" style="1" customWidth="1"/>
    <col min="10243" max="10243" width="12.85546875" style="1" customWidth="1"/>
    <col min="10244" max="10244" width="5.7109375" style="1" bestFit="1" customWidth="1"/>
    <col min="10245" max="10245" width="5.5703125" style="1" customWidth="1"/>
    <col min="10246" max="10246" width="9" style="1" customWidth="1"/>
    <col min="10247" max="10247" width="10.7109375" style="1" customWidth="1"/>
    <col min="10248" max="10248" width="5.28515625" style="1" customWidth="1"/>
    <col min="10249" max="10249" width="9" style="1" customWidth="1"/>
    <col min="10250" max="10250" width="10.7109375" style="1" customWidth="1"/>
    <col min="10251" max="10251" width="23.5703125" style="1" customWidth="1"/>
    <col min="10252" max="10252" width="23.7109375" style="1" customWidth="1"/>
    <col min="10253" max="10253" width="14.85546875" style="1" customWidth="1"/>
    <col min="10254" max="10496" width="9.140625" style="1"/>
    <col min="10497" max="10497" width="4.140625" style="1" customWidth="1"/>
    <col min="10498" max="10498" width="52.85546875" style="1" customWidth="1"/>
    <col min="10499" max="10499" width="12.85546875" style="1" customWidth="1"/>
    <col min="10500" max="10500" width="5.7109375" style="1" bestFit="1" customWidth="1"/>
    <col min="10501" max="10501" width="5.5703125" style="1" customWidth="1"/>
    <col min="10502" max="10502" width="9" style="1" customWidth="1"/>
    <col min="10503" max="10503" width="10.7109375" style="1" customWidth="1"/>
    <col min="10504" max="10504" width="5.28515625" style="1" customWidth="1"/>
    <col min="10505" max="10505" width="9" style="1" customWidth="1"/>
    <col min="10506" max="10506" width="10.7109375" style="1" customWidth="1"/>
    <col min="10507" max="10507" width="23.5703125" style="1" customWidth="1"/>
    <col min="10508" max="10508" width="23.7109375" style="1" customWidth="1"/>
    <col min="10509" max="10509" width="14.85546875" style="1" customWidth="1"/>
    <col min="10510" max="10752" width="9.140625" style="1"/>
    <col min="10753" max="10753" width="4.140625" style="1" customWidth="1"/>
    <col min="10754" max="10754" width="52.85546875" style="1" customWidth="1"/>
    <col min="10755" max="10755" width="12.85546875" style="1" customWidth="1"/>
    <col min="10756" max="10756" width="5.7109375" style="1" bestFit="1" customWidth="1"/>
    <col min="10757" max="10757" width="5.5703125" style="1" customWidth="1"/>
    <col min="10758" max="10758" width="9" style="1" customWidth="1"/>
    <col min="10759" max="10759" width="10.7109375" style="1" customWidth="1"/>
    <col min="10760" max="10760" width="5.28515625" style="1" customWidth="1"/>
    <col min="10761" max="10761" width="9" style="1" customWidth="1"/>
    <col min="10762" max="10762" width="10.7109375" style="1" customWidth="1"/>
    <col min="10763" max="10763" width="23.5703125" style="1" customWidth="1"/>
    <col min="10764" max="10764" width="23.7109375" style="1" customWidth="1"/>
    <col min="10765" max="10765" width="14.85546875" style="1" customWidth="1"/>
    <col min="10766" max="11008" width="9.140625" style="1"/>
    <col min="11009" max="11009" width="4.140625" style="1" customWidth="1"/>
    <col min="11010" max="11010" width="52.85546875" style="1" customWidth="1"/>
    <col min="11011" max="11011" width="12.85546875" style="1" customWidth="1"/>
    <col min="11012" max="11012" width="5.7109375" style="1" bestFit="1" customWidth="1"/>
    <col min="11013" max="11013" width="5.5703125" style="1" customWidth="1"/>
    <col min="11014" max="11014" width="9" style="1" customWidth="1"/>
    <col min="11015" max="11015" width="10.7109375" style="1" customWidth="1"/>
    <col min="11016" max="11016" width="5.28515625" style="1" customWidth="1"/>
    <col min="11017" max="11017" width="9" style="1" customWidth="1"/>
    <col min="11018" max="11018" width="10.7109375" style="1" customWidth="1"/>
    <col min="11019" max="11019" width="23.5703125" style="1" customWidth="1"/>
    <col min="11020" max="11020" width="23.7109375" style="1" customWidth="1"/>
    <col min="11021" max="11021" width="14.85546875" style="1" customWidth="1"/>
    <col min="11022" max="11264" width="9.140625" style="1"/>
    <col min="11265" max="11265" width="4.140625" style="1" customWidth="1"/>
    <col min="11266" max="11266" width="52.85546875" style="1" customWidth="1"/>
    <col min="11267" max="11267" width="12.85546875" style="1" customWidth="1"/>
    <col min="11268" max="11268" width="5.7109375" style="1" bestFit="1" customWidth="1"/>
    <col min="11269" max="11269" width="5.5703125" style="1" customWidth="1"/>
    <col min="11270" max="11270" width="9" style="1" customWidth="1"/>
    <col min="11271" max="11271" width="10.7109375" style="1" customWidth="1"/>
    <col min="11272" max="11272" width="5.28515625" style="1" customWidth="1"/>
    <col min="11273" max="11273" width="9" style="1" customWidth="1"/>
    <col min="11274" max="11274" width="10.7109375" style="1" customWidth="1"/>
    <col min="11275" max="11275" width="23.5703125" style="1" customWidth="1"/>
    <col min="11276" max="11276" width="23.7109375" style="1" customWidth="1"/>
    <col min="11277" max="11277" width="14.85546875" style="1" customWidth="1"/>
    <col min="11278" max="11520" width="9.140625" style="1"/>
    <col min="11521" max="11521" width="4.140625" style="1" customWidth="1"/>
    <col min="11522" max="11522" width="52.85546875" style="1" customWidth="1"/>
    <col min="11523" max="11523" width="12.85546875" style="1" customWidth="1"/>
    <col min="11524" max="11524" width="5.7109375" style="1" bestFit="1" customWidth="1"/>
    <col min="11525" max="11525" width="5.5703125" style="1" customWidth="1"/>
    <col min="11526" max="11526" width="9" style="1" customWidth="1"/>
    <col min="11527" max="11527" width="10.7109375" style="1" customWidth="1"/>
    <col min="11528" max="11528" width="5.28515625" style="1" customWidth="1"/>
    <col min="11529" max="11529" width="9" style="1" customWidth="1"/>
    <col min="11530" max="11530" width="10.7109375" style="1" customWidth="1"/>
    <col min="11531" max="11531" width="23.5703125" style="1" customWidth="1"/>
    <col min="11532" max="11532" width="23.7109375" style="1" customWidth="1"/>
    <col min="11533" max="11533" width="14.85546875" style="1" customWidth="1"/>
    <col min="11534" max="11776" width="9.140625" style="1"/>
    <col min="11777" max="11777" width="4.140625" style="1" customWidth="1"/>
    <col min="11778" max="11778" width="52.85546875" style="1" customWidth="1"/>
    <col min="11779" max="11779" width="12.85546875" style="1" customWidth="1"/>
    <col min="11780" max="11780" width="5.7109375" style="1" bestFit="1" customWidth="1"/>
    <col min="11781" max="11781" width="5.5703125" style="1" customWidth="1"/>
    <col min="11782" max="11782" width="9" style="1" customWidth="1"/>
    <col min="11783" max="11783" width="10.7109375" style="1" customWidth="1"/>
    <col min="11784" max="11784" width="5.28515625" style="1" customWidth="1"/>
    <col min="11785" max="11785" width="9" style="1" customWidth="1"/>
    <col min="11786" max="11786" width="10.7109375" style="1" customWidth="1"/>
    <col min="11787" max="11787" width="23.5703125" style="1" customWidth="1"/>
    <col min="11788" max="11788" width="23.7109375" style="1" customWidth="1"/>
    <col min="11789" max="11789" width="14.85546875" style="1" customWidth="1"/>
    <col min="11790" max="12032" width="9.140625" style="1"/>
    <col min="12033" max="12033" width="4.140625" style="1" customWidth="1"/>
    <col min="12034" max="12034" width="52.85546875" style="1" customWidth="1"/>
    <col min="12035" max="12035" width="12.85546875" style="1" customWidth="1"/>
    <col min="12036" max="12036" width="5.7109375" style="1" bestFit="1" customWidth="1"/>
    <col min="12037" max="12037" width="5.5703125" style="1" customWidth="1"/>
    <col min="12038" max="12038" width="9" style="1" customWidth="1"/>
    <col min="12039" max="12039" width="10.7109375" style="1" customWidth="1"/>
    <col min="12040" max="12040" width="5.28515625" style="1" customWidth="1"/>
    <col min="12041" max="12041" width="9" style="1" customWidth="1"/>
    <col min="12042" max="12042" width="10.7109375" style="1" customWidth="1"/>
    <col min="12043" max="12043" width="23.5703125" style="1" customWidth="1"/>
    <col min="12044" max="12044" width="23.7109375" style="1" customWidth="1"/>
    <col min="12045" max="12045" width="14.85546875" style="1" customWidth="1"/>
    <col min="12046" max="12288" width="9.140625" style="1"/>
    <col min="12289" max="12289" width="4.140625" style="1" customWidth="1"/>
    <col min="12290" max="12290" width="52.85546875" style="1" customWidth="1"/>
    <col min="12291" max="12291" width="12.85546875" style="1" customWidth="1"/>
    <col min="12292" max="12292" width="5.7109375" style="1" bestFit="1" customWidth="1"/>
    <col min="12293" max="12293" width="5.5703125" style="1" customWidth="1"/>
    <col min="12294" max="12294" width="9" style="1" customWidth="1"/>
    <col min="12295" max="12295" width="10.7109375" style="1" customWidth="1"/>
    <col min="12296" max="12296" width="5.28515625" style="1" customWidth="1"/>
    <col min="12297" max="12297" width="9" style="1" customWidth="1"/>
    <col min="12298" max="12298" width="10.7109375" style="1" customWidth="1"/>
    <col min="12299" max="12299" width="23.5703125" style="1" customWidth="1"/>
    <col min="12300" max="12300" width="23.7109375" style="1" customWidth="1"/>
    <col min="12301" max="12301" width="14.85546875" style="1" customWidth="1"/>
    <col min="12302" max="12544" width="9.140625" style="1"/>
    <col min="12545" max="12545" width="4.140625" style="1" customWidth="1"/>
    <col min="12546" max="12546" width="52.85546875" style="1" customWidth="1"/>
    <col min="12547" max="12547" width="12.85546875" style="1" customWidth="1"/>
    <col min="12548" max="12548" width="5.7109375" style="1" bestFit="1" customWidth="1"/>
    <col min="12549" max="12549" width="5.5703125" style="1" customWidth="1"/>
    <col min="12550" max="12550" width="9" style="1" customWidth="1"/>
    <col min="12551" max="12551" width="10.7109375" style="1" customWidth="1"/>
    <col min="12552" max="12552" width="5.28515625" style="1" customWidth="1"/>
    <col min="12553" max="12553" width="9" style="1" customWidth="1"/>
    <col min="12554" max="12554" width="10.7109375" style="1" customWidth="1"/>
    <col min="12555" max="12555" width="23.5703125" style="1" customWidth="1"/>
    <col min="12556" max="12556" width="23.7109375" style="1" customWidth="1"/>
    <col min="12557" max="12557" width="14.85546875" style="1" customWidth="1"/>
    <col min="12558" max="12800" width="9.140625" style="1"/>
    <col min="12801" max="12801" width="4.140625" style="1" customWidth="1"/>
    <col min="12802" max="12802" width="52.85546875" style="1" customWidth="1"/>
    <col min="12803" max="12803" width="12.85546875" style="1" customWidth="1"/>
    <col min="12804" max="12804" width="5.7109375" style="1" bestFit="1" customWidth="1"/>
    <col min="12805" max="12805" width="5.5703125" style="1" customWidth="1"/>
    <col min="12806" max="12806" width="9" style="1" customWidth="1"/>
    <col min="12807" max="12807" width="10.7109375" style="1" customWidth="1"/>
    <col min="12808" max="12808" width="5.28515625" style="1" customWidth="1"/>
    <col min="12809" max="12809" width="9" style="1" customWidth="1"/>
    <col min="12810" max="12810" width="10.7109375" style="1" customWidth="1"/>
    <col min="12811" max="12811" width="23.5703125" style="1" customWidth="1"/>
    <col min="12812" max="12812" width="23.7109375" style="1" customWidth="1"/>
    <col min="12813" max="12813" width="14.85546875" style="1" customWidth="1"/>
    <col min="12814" max="13056" width="9.140625" style="1"/>
    <col min="13057" max="13057" width="4.140625" style="1" customWidth="1"/>
    <col min="13058" max="13058" width="52.85546875" style="1" customWidth="1"/>
    <col min="13059" max="13059" width="12.85546875" style="1" customWidth="1"/>
    <col min="13060" max="13060" width="5.7109375" style="1" bestFit="1" customWidth="1"/>
    <col min="13061" max="13061" width="5.5703125" style="1" customWidth="1"/>
    <col min="13062" max="13062" width="9" style="1" customWidth="1"/>
    <col min="13063" max="13063" width="10.7109375" style="1" customWidth="1"/>
    <col min="13064" max="13064" width="5.28515625" style="1" customWidth="1"/>
    <col min="13065" max="13065" width="9" style="1" customWidth="1"/>
    <col min="13066" max="13066" width="10.7109375" style="1" customWidth="1"/>
    <col min="13067" max="13067" width="23.5703125" style="1" customWidth="1"/>
    <col min="13068" max="13068" width="23.7109375" style="1" customWidth="1"/>
    <col min="13069" max="13069" width="14.85546875" style="1" customWidth="1"/>
    <col min="13070" max="13312" width="9.140625" style="1"/>
    <col min="13313" max="13313" width="4.140625" style="1" customWidth="1"/>
    <col min="13314" max="13314" width="52.85546875" style="1" customWidth="1"/>
    <col min="13315" max="13315" width="12.85546875" style="1" customWidth="1"/>
    <col min="13316" max="13316" width="5.7109375" style="1" bestFit="1" customWidth="1"/>
    <col min="13317" max="13317" width="5.5703125" style="1" customWidth="1"/>
    <col min="13318" max="13318" width="9" style="1" customWidth="1"/>
    <col min="13319" max="13319" width="10.7109375" style="1" customWidth="1"/>
    <col min="13320" max="13320" width="5.28515625" style="1" customWidth="1"/>
    <col min="13321" max="13321" width="9" style="1" customWidth="1"/>
    <col min="13322" max="13322" width="10.7109375" style="1" customWidth="1"/>
    <col min="13323" max="13323" width="23.5703125" style="1" customWidth="1"/>
    <col min="13324" max="13324" width="23.7109375" style="1" customWidth="1"/>
    <col min="13325" max="13325" width="14.85546875" style="1" customWidth="1"/>
    <col min="13326" max="13568" width="9.140625" style="1"/>
    <col min="13569" max="13569" width="4.140625" style="1" customWidth="1"/>
    <col min="13570" max="13570" width="52.85546875" style="1" customWidth="1"/>
    <col min="13571" max="13571" width="12.85546875" style="1" customWidth="1"/>
    <col min="13572" max="13572" width="5.7109375" style="1" bestFit="1" customWidth="1"/>
    <col min="13573" max="13573" width="5.5703125" style="1" customWidth="1"/>
    <col min="13574" max="13574" width="9" style="1" customWidth="1"/>
    <col min="13575" max="13575" width="10.7109375" style="1" customWidth="1"/>
    <col min="13576" max="13576" width="5.28515625" style="1" customWidth="1"/>
    <col min="13577" max="13577" width="9" style="1" customWidth="1"/>
    <col min="13578" max="13578" width="10.7109375" style="1" customWidth="1"/>
    <col min="13579" max="13579" width="23.5703125" style="1" customWidth="1"/>
    <col min="13580" max="13580" width="23.7109375" style="1" customWidth="1"/>
    <col min="13581" max="13581" width="14.85546875" style="1" customWidth="1"/>
    <col min="13582" max="13824" width="9.140625" style="1"/>
    <col min="13825" max="13825" width="4.140625" style="1" customWidth="1"/>
    <col min="13826" max="13826" width="52.85546875" style="1" customWidth="1"/>
    <col min="13827" max="13827" width="12.85546875" style="1" customWidth="1"/>
    <col min="13828" max="13828" width="5.7109375" style="1" bestFit="1" customWidth="1"/>
    <col min="13829" max="13829" width="5.5703125" style="1" customWidth="1"/>
    <col min="13830" max="13830" width="9" style="1" customWidth="1"/>
    <col min="13831" max="13831" width="10.7109375" style="1" customWidth="1"/>
    <col min="13832" max="13832" width="5.28515625" style="1" customWidth="1"/>
    <col min="13833" max="13833" width="9" style="1" customWidth="1"/>
    <col min="13834" max="13834" width="10.7109375" style="1" customWidth="1"/>
    <col min="13835" max="13835" width="23.5703125" style="1" customWidth="1"/>
    <col min="13836" max="13836" width="23.7109375" style="1" customWidth="1"/>
    <col min="13837" max="13837" width="14.85546875" style="1" customWidth="1"/>
    <col min="13838" max="14080" width="9.140625" style="1"/>
    <col min="14081" max="14081" width="4.140625" style="1" customWidth="1"/>
    <col min="14082" max="14082" width="52.85546875" style="1" customWidth="1"/>
    <col min="14083" max="14083" width="12.85546875" style="1" customWidth="1"/>
    <col min="14084" max="14084" width="5.7109375" style="1" bestFit="1" customWidth="1"/>
    <col min="14085" max="14085" width="5.5703125" style="1" customWidth="1"/>
    <col min="14086" max="14086" width="9" style="1" customWidth="1"/>
    <col min="14087" max="14087" width="10.7109375" style="1" customWidth="1"/>
    <col min="14088" max="14088" width="5.28515625" style="1" customWidth="1"/>
    <col min="14089" max="14089" width="9" style="1" customWidth="1"/>
    <col min="14090" max="14090" width="10.7109375" style="1" customWidth="1"/>
    <col min="14091" max="14091" width="23.5703125" style="1" customWidth="1"/>
    <col min="14092" max="14092" width="23.7109375" style="1" customWidth="1"/>
    <col min="14093" max="14093" width="14.85546875" style="1" customWidth="1"/>
    <col min="14094" max="14336" width="9.140625" style="1"/>
    <col min="14337" max="14337" width="4.140625" style="1" customWidth="1"/>
    <col min="14338" max="14338" width="52.85546875" style="1" customWidth="1"/>
    <col min="14339" max="14339" width="12.85546875" style="1" customWidth="1"/>
    <col min="14340" max="14340" width="5.7109375" style="1" bestFit="1" customWidth="1"/>
    <col min="14341" max="14341" width="5.5703125" style="1" customWidth="1"/>
    <col min="14342" max="14342" width="9" style="1" customWidth="1"/>
    <col min="14343" max="14343" width="10.7109375" style="1" customWidth="1"/>
    <col min="14344" max="14344" width="5.28515625" style="1" customWidth="1"/>
    <col min="14345" max="14345" width="9" style="1" customWidth="1"/>
    <col min="14346" max="14346" width="10.7109375" style="1" customWidth="1"/>
    <col min="14347" max="14347" width="23.5703125" style="1" customWidth="1"/>
    <col min="14348" max="14348" width="23.7109375" style="1" customWidth="1"/>
    <col min="14349" max="14349" width="14.85546875" style="1" customWidth="1"/>
    <col min="14350" max="14592" width="9.140625" style="1"/>
    <col min="14593" max="14593" width="4.140625" style="1" customWidth="1"/>
    <col min="14594" max="14594" width="52.85546875" style="1" customWidth="1"/>
    <col min="14595" max="14595" width="12.85546875" style="1" customWidth="1"/>
    <col min="14596" max="14596" width="5.7109375" style="1" bestFit="1" customWidth="1"/>
    <col min="14597" max="14597" width="5.5703125" style="1" customWidth="1"/>
    <col min="14598" max="14598" width="9" style="1" customWidth="1"/>
    <col min="14599" max="14599" width="10.7109375" style="1" customWidth="1"/>
    <col min="14600" max="14600" width="5.28515625" style="1" customWidth="1"/>
    <col min="14601" max="14601" width="9" style="1" customWidth="1"/>
    <col min="14602" max="14602" width="10.7109375" style="1" customWidth="1"/>
    <col min="14603" max="14603" width="23.5703125" style="1" customWidth="1"/>
    <col min="14604" max="14604" width="23.7109375" style="1" customWidth="1"/>
    <col min="14605" max="14605" width="14.85546875" style="1" customWidth="1"/>
    <col min="14606" max="14848" width="9.140625" style="1"/>
    <col min="14849" max="14849" width="4.140625" style="1" customWidth="1"/>
    <col min="14850" max="14850" width="52.85546875" style="1" customWidth="1"/>
    <col min="14851" max="14851" width="12.85546875" style="1" customWidth="1"/>
    <col min="14852" max="14852" width="5.7109375" style="1" bestFit="1" customWidth="1"/>
    <col min="14853" max="14853" width="5.5703125" style="1" customWidth="1"/>
    <col min="14854" max="14854" width="9" style="1" customWidth="1"/>
    <col min="14855" max="14855" width="10.7109375" style="1" customWidth="1"/>
    <col min="14856" max="14856" width="5.28515625" style="1" customWidth="1"/>
    <col min="14857" max="14857" width="9" style="1" customWidth="1"/>
    <col min="14858" max="14858" width="10.7109375" style="1" customWidth="1"/>
    <col min="14859" max="14859" width="23.5703125" style="1" customWidth="1"/>
    <col min="14860" max="14860" width="23.7109375" style="1" customWidth="1"/>
    <col min="14861" max="14861" width="14.85546875" style="1" customWidth="1"/>
    <col min="14862" max="15104" width="9.140625" style="1"/>
    <col min="15105" max="15105" width="4.140625" style="1" customWidth="1"/>
    <col min="15106" max="15106" width="52.85546875" style="1" customWidth="1"/>
    <col min="15107" max="15107" width="12.85546875" style="1" customWidth="1"/>
    <col min="15108" max="15108" width="5.7109375" style="1" bestFit="1" customWidth="1"/>
    <col min="15109" max="15109" width="5.5703125" style="1" customWidth="1"/>
    <col min="15110" max="15110" width="9" style="1" customWidth="1"/>
    <col min="15111" max="15111" width="10.7109375" style="1" customWidth="1"/>
    <col min="15112" max="15112" width="5.28515625" style="1" customWidth="1"/>
    <col min="15113" max="15113" width="9" style="1" customWidth="1"/>
    <col min="15114" max="15114" width="10.7109375" style="1" customWidth="1"/>
    <col min="15115" max="15115" width="23.5703125" style="1" customWidth="1"/>
    <col min="15116" max="15116" width="23.7109375" style="1" customWidth="1"/>
    <col min="15117" max="15117" width="14.85546875" style="1" customWidth="1"/>
    <col min="15118" max="15360" width="9.140625" style="1"/>
    <col min="15361" max="15361" width="4.140625" style="1" customWidth="1"/>
    <col min="15362" max="15362" width="52.85546875" style="1" customWidth="1"/>
    <col min="15363" max="15363" width="12.85546875" style="1" customWidth="1"/>
    <col min="15364" max="15364" width="5.7109375" style="1" bestFit="1" customWidth="1"/>
    <col min="15365" max="15365" width="5.5703125" style="1" customWidth="1"/>
    <col min="15366" max="15366" width="9" style="1" customWidth="1"/>
    <col min="15367" max="15367" width="10.7109375" style="1" customWidth="1"/>
    <col min="15368" max="15368" width="5.28515625" style="1" customWidth="1"/>
    <col min="15369" max="15369" width="9" style="1" customWidth="1"/>
    <col min="15370" max="15370" width="10.7109375" style="1" customWidth="1"/>
    <col min="15371" max="15371" width="23.5703125" style="1" customWidth="1"/>
    <col min="15372" max="15372" width="23.7109375" style="1" customWidth="1"/>
    <col min="15373" max="15373" width="14.85546875" style="1" customWidth="1"/>
    <col min="15374" max="15616" width="9.140625" style="1"/>
    <col min="15617" max="15617" width="4.140625" style="1" customWidth="1"/>
    <col min="15618" max="15618" width="52.85546875" style="1" customWidth="1"/>
    <col min="15619" max="15619" width="12.85546875" style="1" customWidth="1"/>
    <col min="15620" max="15620" width="5.7109375" style="1" bestFit="1" customWidth="1"/>
    <col min="15621" max="15621" width="5.5703125" style="1" customWidth="1"/>
    <col min="15622" max="15622" width="9" style="1" customWidth="1"/>
    <col min="15623" max="15623" width="10.7109375" style="1" customWidth="1"/>
    <col min="15624" max="15624" width="5.28515625" style="1" customWidth="1"/>
    <col min="15625" max="15625" width="9" style="1" customWidth="1"/>
    <col min="15626" max="15626" width="10.7109375" style="1" customWidth="1"/>
    <col min="15627" max="15627" width="23.5703125" style="1" customWidth="1"/>
    <col min="15628" max="15628" width="23.7109375" style="1" customWidth="1"/>
    <col min="15629" max="15629" width="14.85546875" style="1" customWidth="1"/>
    <col min="15630" max="15872" width="9.140625" style="1"/>
    <col min="15873" max="15873" width="4.140625" style="1" customWidth="1"/>
    <col min="15874" max="15874" width="52.85546875" style="1" customWidth="1"/>
    <col min="15875" max="15875" width="12.85546875" style="1" customWidth="1"/>
    <col min="15876" max="15876" width="5.7109375" style="1" bestFit="1" customWidth="1"/>
    <col min="15877" max="15877" width="5.5703125" style="1" customWidth="1"/>
    <col min="15878" max="15878" width="9" style="1" customWidth="1"/>
    <col min="15879" max="15879" width="10.7109375" style="1" customWidth="1"/>
    <col min="15880" max="15880" width="5.28515625" style="1" customWidth="1"/>
    <col min="15881" max="15881" width="9" style="1" customWidth="1"/>
    <col min="15882" max="15882" width="10.7109375" style="1" customWidth="1"/>
    <col min="15883" max="15883" width="23.5703125" style="1" customWidth="1"/>
    <col min="15884" max="15884" width="23.7109375" style="1" customWidth="1"/>
    <col min="15885" max="15885" width="14.85546875" style="1" customWidth="1"/>
    <col min="15886" max="16128" width="9.140625" style="1"/>
    <col min="16129" max="16129" width="4.140625" style="1" customWidth="1"/>
    <col min="16130" max="16130" width="52.85546875" style="1" customWidth="1"/>
    <col min="16131" max="16131" width="12.85546875" style="1" customWidth="1"/>
    <col min="16132" max="16132" width="5.7109375" style="1" bestFit="1" customWidth="1"/>
    <col min="16133" max="16133" width="5.5703125" style="1" customWidth="1"/>
    <col min="16134" max="16134" width="9" style="1" customWidth="1"/>
    <col min="16135" max="16135" width="10.7109375" style="1" customWidth="1"/>
    <col min="16136" max="16136" width="5.28515625" style="1" customWidth="1"/>
    <col min="16137" max="16137" width="9" style="1" customWidth="1"/>
    <col min="16138" max="16138" width="10.7109375" style="1" customWidth="1"/>
    <col min="16139" max="16139" width="23.5703125" style="1" customWidth="1"/>
    <col min="16140" max="16140" width="23.7109375" style="1" customWidth="1"/>
    <col min="16141" max="16141" width="14.85546875" style="1" customWidth="1"/>
    <col min="16142" max="16384" width="9.140625" style="1"/>
  </cols>
  <sheetData>
    <row r="1" spans="1:13" ht="18" x14ac:dyDescent="0.25">
      <c r="A1" s="16"/>
      <c r="B1" s="92"/>
      <c r="C1" s="414" t="s">
        <v>1302</v>
      </c>
      <c r="D1" s="414"/>
      <c r="E1" s="414"/>
      <c r="F1" s="414"/>
      <c r="G1" s="414"/>
    </row>
    <row r="2" spans="1:13" ht="9" customHeight="1" x14ac:dyDescent="0.2">
      <c r="A2" s="16"/>
      <c r="C2" s="49"/>
    </row>
    <row r="3" spans="1:13" ht="35.25" customHeight="1" x14ac:dyDescent="0.2">
      <c r="A3" s="16"/>
      <c r="B3" s="398" t="s">
        <v>1303</v>
      </c>
      <c r="C3" s="398"/>
      <c r="D3" s="398"/>
      <c r="E3" s="398"/>
      <c r="F3" s="398"/>
      <c r="G3" s="398"/>
      <c r="H3" s="398"/>
      <c r="I3" s="398"/>
    </row>
    <row r="4" spans="1:13" ht="14.25" customHeight="1" x14ac:dyDescent="0.2">
      <c r="A4" s="16"/>
      <c r="B4" s="109"/>
      <c r="C4" s="109"/>
      <c r="D4" s="109"/>
      <c r="E4" s="109"/>
      <c r="F4" s="109"/>
      <c r="G4" s="109"/>
      <c r="H4" s="572" t="s">
        <v>1363</v>
      </c>
      <c r="I4" s="572"/>
      <c r="J4" s="93"/>
    </row>
    <row r="5" spans="1:13" ht="8.25" customHeight="1" x14ac:dyDescent="0.2">
      <c r="A5" s="16"/>
      <c r="B5" s="109"/>
      <c r="C5" s="109"/>
      <c r="D5" s="109"/>
      <c r="E5" s="109"/>
      <c r="F5" s="109"/>
      <c r="G5" s="109"/>
      <c r="H5" s="173"/>
      <c r="I5" s="173"/>
      <c r="J5" s="93"/>
    </row>
    <row r="6" spans="1:13" ht="33" customHeight="1" x14ac:dyDescent="0.2">
      <c r="A6" s="396" t="s">
        <v>1186</v>
      </c>
      <c r="B6" s="396" t="s">
        <v>1131</v>
      </c>
      <c r="C6" s="394" t="s">
        <v>1132</v>
      </c>
      <c r="D6" s="396" t="s">
        <v>4</v>
      </c>
      <c r="E6" s="396" t="s">
        <v>1187</v>
      </c>
      <c r="F6" s="396"/>
      <c r="G6" s="396"/>
      <c r="H6" s="396" t="s">
        <v>1304</v>
      </c>
      <c r="I6" s="396"/>
      <c r="J6" s="396"/>
    </row>
    <row r="7" spans="1:13" ht="16.5" customHeight="1" x14ac:dyDescent="0.2">
      <c r="A7" s="396"/>
      <c r="B7" s="396"/>
      <c r="C7" s="395"/>
      <c r="D7" s="396"/>
      <c r="E7" s="174" t="s">
        <v>1134</v>
      </c>
      <c r="F7" s="174" t="s">
        <v>1133</v>
      </c>
      <c r="G7" s="174" t="s">
        <v>1137</v>
      </c>
      <c r="H7" s="174" t="s">
        <v>1134</v>
      </c>
      <c r="I7" s="174" t="s">
        <v>1133</v>
      </c>
      <c r="J7" s="174" t="s">
        <v>1137</v>
      </c>
    </row>
    <row r="8" spans="1:13" ht="14.25" x14ac:dyDescent="0.2">
      <c r="A8" s="175">
        <v>1</v>
      </c>
      <c r="B8" s="176">
        <v>2</v>
      </c>
      <c r="C8" s="176">
        <v>3</v>
      </c>
      <c r="D8" s="176">
        <v>4</v>
      </c>
      <c r="E8" s="177">
        <v>5</v>
      </c>
      <c r="F8" s="177">
        <v>6</v>
      </c>
      <c r="G8" s="177">
        <v>7</v>
      </c>
      <c r="H8" s="176">
        <v>8</v>
      </c>
      <c r="I8" s="176">
        <v>9</v>
      </c>
      <c r="J8" s="176">
        <v>10</v>
      </c>
    </row>
    <row r="9" spans="1:13" ht="17.25" customHeight="1" x14ac:dyDescent="0.2">
      <c r="A9" s="538">
        <v>1</v>
      </c>
      <c r="B9" s="461" t="s">
        <v>1191</v>
      </c>
      <c r="C9" s="462">
        <v>7130800033</v>
      </c>
      <c r="D9" s="463" t="s">
        <v>120</v>
      </c>
      <c r="E9" s="539">
        <v>2</v>
      </c>
      <c r="F9" s="540">
        <f>VLOOKUP(C9,'SOR RATE'!A189:D189,4,0)</f>
        <v>4451.53</v>
      </c>
      <c r="G9" s="540">
        <f>E9*F9</f>
        <v>8903.06</v>
      </c>
      <c r="H9" s="494"/>
      <c r="I9" s="494"/>
      <c r="J9" s="494"/>
      <c r="K9" s="178"/>
      <c r="L9" s="178"/>
    </row>
    <row r="10" spans="1:13" ht="31.5" customHeight="1" x14ac:dyDescent="0.2">
      <c r="A10" s="538"/>
      <c r="B10" s="461" t="s">
        <v>1305</v>
      </c>
      <c r="C10" s="541">
        <v>7130601958</v>
      </c>
      <c r="D10" s="463" t="s">
        <v>271</v>
      </c>
      <c r="E10" s="494"/>
      <c r="F10" s="496"/>
      <c r="G10" s="496"/>
      <c r="H10" s="494">
        <v>964.6</v>
      </c>
      <c r="I10" s="542">
        <f>VLOOKUP(C10,'SOR RATE'!A:D,4,0)/1000</f>
        <v>62.813760000000002</v>
      </c>
      <c r="J10" s="496">
        <f t="shared" ref="J10:J15" si="0">I10*H10</f>
        <v>60590.152896000007</v>
      </c>
    </row>
    <row r="11" spans="1:13" ht="17.25" customHeight="1" x14ac:dyDescent="0.2">
      <c r="A11" s="539">
        <v>2</v>
      </c>
      <c r="B11" s="543" t="s">
        <v>1306</v>
      </c>
      <c r="C11" s="462">
        <v>7130810608</v>
      </c>
      <c r="D11" s="539" t="s">
        <v>73</v>
      </c>
      <c r="E11" s="494">
        <v>2</v>
      </c>
      <c r="F11" s="540">
        <f>VLOOKUP(C11,'SOR RATE'!A:D,4,0)</f>
        <v>6686.35</v>
      </c>
      <c r="G11" s="496">
        <f t="shared" ref="G11:G16" si="1">F11*E11</f>
        <v>13372.7</v>
      </c>
      <c r="H11" s="494">
        <v>2</v>
      </c>
      <c r="I11" s="542">
        <f>VLOOKUP(C11,'SOR RATE'!A:D,4,0)</f>
        <v>6686.35</v>
      </c>
      <c r="J11" s="496">
        <f t="shared" si="0"/>
        <v>13372.7</v>
      </c>
    </row>
    <row r="12" spans="1:13" ht="15" customHeight="1" x14ac:dyDescent="0.2">
      <c r="A12" s="494">
        <v>3</v>
      </c>
      <c r="B12" s="486" t="s">
        <v>1146</v>
      </c>
      <c r="C12" s="462">
        <v>7130820013</v>
      </c>
      <c r="D12" s="494" t="s">
        <v>120</v>
      </c>
      <c r="E12" s="494">
        <v>18</v>
      </c>
      <c r="F12" s="540">
        <f>VLOOKUP(C12,'SOR RATE'!A:D,4,0)</f>
        <v>204.36</v>
      </c>
      <c r="G12" s="496">
        <f t="shared" si="1"/>
        <v>3678.4800000000005</v>
      </c>
      <c r="H12" s="494">
        <v>18</v>
      </c>
      <c r="I12" s="542">
        <f>VLOOKUP(C12,'SOR RATE'!A:D,4,0)</f>
        <v>204.36</v>
      </c>
      <c r="J12" s="496">
        <f t="shared" si="0"/>
        <v>3678.4800000000005</v>
      </c>
      <c r="K12" s="71"/>
      <c r="L12" s="70"/>
      <c r="M12" s="76"/>
    </row>
    <row r="13" spans="1:13" ht="14.25" x14ac:dyDescent="0.2">
      <c r="A13" s="544">
        <v>4</v>
      </c>
      <c r="B13" s="486" t="s">
        <v>1145</v>
      </c>
      <c r="C13" s="541">
        <v>7130820248</v>
      </c>
      <c r="D13" s="494" t="s">
        <v>120</v>
      </c>
      <c r="E13" s="494">
        <v>6</v>
      </c>
      <c r="F13" s="540">
        <f>VLOOKUP(C13,'SOR RATE'!A:D,4,0)</f>
        <v>304.86</v>
      </c>
      <c r="G13" s="496">
        <f t="shared" si="1"/>
        <v>1829.16</v>
      </c>
      <c r="H13" s="494">
        <v>6</v>
      </c>
      <c r="I13" s="542">
        <f>VLOOKUP(C13,'SOR RATE'!A:D,4,0)</f>
        <v>304.86</v>
      </c>
      <c r="J13" s="496">
        <f t="shared" si="0"/>
        <v>1829.16</v>
      </c>
      <c r="L13" s="5"/>
      <c r="M13" s="5"/>
    </row>
    <row r="14" spans="1:13" ht="14.25" x14ac:dyDescent="0.2">
      <c r="A14" s="545">
        <v>5</v>
      </c>
      <c r="B14" s="461" t="s">
        <v>1148</v>
      </c>
      <c r="C14" s="462">
        <v>7130820009</v>
      </c>
      <c r="D14" s="494" t="s">
        <v>120</v>
      </c>
      <c r="E14" s="494">
        <v>3</v>
      </c>
      <c r="F14" s="540">
        <f>VLOOKUP(C14,'SOR RATE'!A:D,4,0)</f>
        <v>333.95</v>
      </c>
      <c r="G14" s="496">
        <f t="shared" si="1"/>
        <v>1001.8499999999999</v>
      </c>
      <c r="H14" s="494">
        <v>3</v>
      </c>
      <c r="I14" s="542">
        <f>VLOOKUP(C14,'SOR RATE'!A:D,4,0)</f>
        <v>333.95</v>
      </c>
      <c r="J14" s="496">
        <f t="shared" si="0"/>
        <v>1001.8499999999999</v>
      </c>
      <c r="L14" s="77"/>
      <c r="M14" s="77"/>
    </row>
    <row r="15" spans="1:13" ht="14.25" x14ac:dyDescent="0.2">
      <c r="A15" s="503">
        <v>6</v>
      </c>
      <c r="B15" s="461" t="s">
        <v>1199</v>
      </c>
      <c r="C15" s="462">
        <v>7130860033</v>
      </c>
      <c r="D15" s="463" t="s">
        <v>120</v>
      </c>
      <c r="E15" s="495">
        <v>6</v>
      </c>
      <c r="F15" s="540">
        <f>VLOOKUP(C15,'SOR RATE'!A:D,4,0)</f>
        <v>986.29</v>
      </c>
      <c r="G15" s="496">
        <f t="shared" si="1"/>
        <v>5917.74</v>
      </c>
      <c r="H15" s="494">
        <v>4</v>
      </c>
      <c r="I15" s="542">
        <f>VLOOKUP(C15,'SOR RATE'!A:D,4,0)</f>
        <v>986.29</v>
      </c>
      <c r="J15" s="496">
        <f t="shared" si="0"/>
        <v>3945.16</v>
      </c>
    </row>
    <row r="16" spans="1:13" ht="14.25" x14ac:dyDescent="0.2">
      <c r="A16" s="505"/>
      <c r="B16" s="461" t="s">
        <v>1200</v>
      </c>
      <c r="C16" s="462">
        <v>7130810193</v>
      </c>
      <c r="D16" s="463" t="s">
        <v>351</v>
      </c>
      <c r="E16" s="495">
        <v>6</v>
      </c>
      <c r="F16" s="540">
        <f>VLOOKUP(C16,'SOR RATE'!A:D,4,0)</f>
        <v>403.7</v>
      </c>
      <c r="G16" s="496">
        <f t="shared" si="1"/>
        <v>2422.1999999999998</v>
      </c>
      <c r="H16" s="494"/>
      <c r="I16" s="496"/>
      <c r="J16" s="496"/>
    </row>
    <row r="17" spans="1:12" ht="14.25" x14ac:dyDescent="0.2">
      <c r="A17" s="505"/>
      <c r="B17" s="461" t="s">
        <v>1201</v>
      </c>
      <c r="C17" s="462">
        <v>7130810692</v>
      </c>
      <c r="D17" s="463" t="s">
        <v>351</v>
      </c>
      <c r="E17" s="495"/>
      <c r="F17" s="496"/>
      <c r="G17" s="496"/>
      <c r="H17" s="494">
        <v>4</v>
      </c>
      <c r="I17" s="542">
        <f>VLOOKUP(C17,'SOR RATE'!A:D,4,0)</f>
        <v>447.87</v>
      </c>
      <c r="J17" s="496">
        <f>I17*H17</f>
        <v>1791.48</v>
      </c>
    </row>
    <row r="18" spans="1:12" ht="14.25" x14ac:dyDescent="0.2">
      <c r="A18" s="506"/>
      <c r="B18" s="461" t="s">
        <v>1202</v>
      </c>
      <c r="C18" s="462">
        <v>7130860076</v>
      </c>
      <c r="D18" s="463" t="s">
        <v>271</v>
      </c>
      <c r="E18" s="495">
        <v>51</v>
      </c>
      <c r="F18" s="540">
        <f>VLOOKUP(C18,'SOR RATE'!A:D,4,0)/1000</f>
        <v>90.680610000000001</v>
      </c>
      <c r="G18" s="496">
        <f>F18*E18</f>
        <v>4624.7111100000002</v>
      </c>
      <c r="H18" s="494">
        <v>34</v>
      </c>
      <c r="I18" s="542">
        <f>VLOOKUP(C18,'SOR RATE'!A:D,4,0)/1000</f>
        <v>90.680610000000001</v>
      </c>
      <c r="J18" s="496">
        <f>I18*H18</f>
        <v>3083.1407399999998</v>
      </c>
    </row>
    <row r="19" spans="1:12" ht="14.25" x14ac:dyDescent="0.2">
      <c r="A19" s="546">
        <v>7</v>
      </c>
      <c r="B19" s="461" t="s">
        <v>393</v>
      </c>
      <c r="C19" s="462">
        <v>7130810624</v>
      </c>
      <c r="D19" s="463" t="s">
        <v>197</v>
      </c>
      <c r="E19" s="495">
        <v>6</v>
      </c>
      <c r="F19" s="540">
        <f>VLOOKUP(C19,'SOR RATE'!A:D,4,0)</f>
        <v>118.53</v>
      </c>
      <c r="G19" s="496">
        <f>F19*E19</f>
        <v>711.18000000000006</v>
      </c>
      <c r="H19" s="494">
        <v>6</v>
      </c>
      <c r="I19" s="542">
        <f>VLOOKUP(C19,'SOR RATE'!A:D,4,0)</f>
        <v>118.53</v>
      </c>
      <c r="J19" s="496">
        <f>I19*H19</f>
        <v>711.18000000000006</v>
      </c>
    </row>
    <row r="20" spans="1:12" ht="46.5" customHeight="1" x14ac:dyDescent="0.2">
      <c r="A20" s="494">
        <v>8</v>
      </c>
      <c r="B20" s="461" t="s">
        <v>1307</v>
      </c>
      <c r="C20" s="462">
        <v>7130200202</v>
      </c>
      <c r="D20" s="463" t="s">
        <v>9</v>
      </c>
      <c r="E20" s="547">
        <f>(0.05*2)+(0.3*6)</f>
        <v>1.9</v>
      </c>
      <c r="F20" s="540">
        <f>VLOOKUP(C20,'SOR RATE'!A:D,4,0)</f>
        <v>2970</v>
      </c>
      <c r="G20" s="496">
        <f>E20*F20</f>
        <v>5643</v>
      </c>
      <c r="H20" s="547">
        <f>(0.65*2)+(0.3*4)</f>
        <v>2.5</v>
      </c>
      <c r="I20" s="542">
        <f>VLOOKUP(C20,'SOR RATE'!A:D,4,0)</f>
        <v>2970</v>
      </c>
      <c r="J20" s="496">
        <f>H20*I20</f>
        <v>7425</v>
      </c>
      <c r="K20" s="219" t="s">
        <v>10</v>
      </c>
    </row>
    <row r="21" spans="1:12" ht="17.25" customHeight="1" x14ac:dyDescent="0.2">
      <c r="A21" s="494">
        <v>9</v>
      </c>
      <c r="B21" s="461" t="s">
        <v>1157</v>
      </c>
      <c r="C21" s="462">
        <v>7130870013</v>
      </c>
      <c r="D21" s="463" t="s">
        <v>120</v>
      </c>
      <c r="E21" s="495">
        <v>2</v>
      </c>
      <c r="F21" s="540">
        <f>VLOOKUP(C21,'SOR RATE'!A:D,4,0)</f>
        <v>149.30000000000001</v>
      </c>
      <c r="G21" s="496">
        <f>F21*E21</f>
        <v>298.60000000000002</v>
      </c>
      <c r="H21" s="494">
        <v>2</v>
      </c>
      <c r="I21" s="542">
        <f>VLOOKUP(C21,'SOR RATE'!A:D,4,0)</f>
        <v>149.30000000000001</v>
      </c>
      <c r="J21" s="496">
        <f>I21*H21</f>
        <v>298.60000000000002</v>
      </c>
    </row>
    <row r="22" spans="1:12" ht="15.75" customHeight="1" x14ac:dyDescent="0.2">
      <c r="A22" s="544">
        <v>10</v>
      </c>
      <c r="B22" s="461" t="s">
        <v>1204</v>
      </c>
      <c r="C22" s="462">
        <v>7130211158</v>
      </c>
      <c r="D22" s="463" t="s">
        <v>25</v>
      </c>
      <c r="E22" s="547">
        <v>0.5</v>
      </c>
      <c r="F22" s="540">
        <f>VLOOKUP(C22,'SOR RATE'!A:D,4,0)</f>
        <v>181.98</v>
      </c>
      <c r="G22" s="496">
        <f>F22*E22</f>
        <v>90.99</v>
      </c>
      <c r="H22" s="494">
        <v>2</v>
      </c>
      <c r="I22" s="542">
        <f>VLOOKUP(C22,'SOR RATE'!A:D,4,0)</f>
        <v>181.98</v>
      </c>
      <c r="J22" s="496">
        <f>I22*H22</f>
        <v>363.96</v>
      </c>
    </row>
    <row r="23" spans="1:12" ht="15.75" customHeight="1" x14ac:dyDescent="0.2">
      <c r="A23" s="548">
        <v>11</v>
      </c>
      <c r="B23" s="461" t="s">
        <v>1205</v>
      </c>
      <c r="C23" s="462">
        <v>7130210809</v>
      </c>
      <c r="D23" s="463" t="s">
        <v>25</v>
      </c>
      <c r="E23" s="547">
        <v>0.5</v>
      </c>
      <c r="F23" s="540">
        <f>VLOOKUP(C23,'SOR RATE'!A:D,4,0)</f>
        <v>406.6</v>
      </c>
      <c r="G23" s="496">
        <f>F23*E23</f>
        <v>203.3</v>
      </c>
      <c r="H23" s="494">
        <v>2</v>
      </c>
      <c r="I23" s="542">
        <f>VLOOKUP(C23,'SOR RATE'!A:D,4,0)</f>
        <v>406.6</v>
      </c>
      <c r="J23" s="496">
        <f>I23*H23</f>
        <v>813.2</v>
      </c>
    </row>
    <row r="24" spans="1:12" ht="17.25" customHeight="1" x14ac:dyDescent="0.2">
      <c r="A24" s="494">
        <v>12</v>
      </c>
      <c r="B24" s="497" t="s">
        <v>1308</v>
      </c>
      <c r="C24" s="462">
        <v>7130610206</v>
      </c>
      <c r="D24" s="494" t="s">
        <v>271</v>
      </c>
      <c r="E24" s="495">
        <v>4</v>
      </c>
      <c r="F24" s="540">
        <f>VLOOKUP(C24,'SOR RATE'!A:D,4,0)/1000</f>
        <v>106.03427000000001</v>
      </c>
      <c r="G24" s="496">
        <f>F24*E24</f>
        <v>424.13708000000003</v>
      </c>
      <c r="H24" s="494">
        <v>4</v>
      </c>
      <c r="I24" s="542">
        <f>VLOOKUP(C24,'SOR RATE'!A:D,4,0)/1000</f>
        <v>106.03427000000001</v>
      </c>
      <c r="J24" s="496">
        <f>I24*H24</f>
        <v>424.13708000000003</v>
      </c>
      <c r="K24" s="71"/>
      <c r="L24" s="70"/>
    </row>
    <row r="25" spans="1:12" ht="15.75" customHeight="1" x14ac:dyDescent="0.2">
      <c r="A25" s="544">
        <v>13</v>
      </c>
      <c r="B25" s="461" t="s">
        <v>1206</v>
      </c>
      <c r="C25" s="462">
        <v>7130880041</v>
      </c>
      <c r="D25" s="463" t="s">
        <v>120</v>
      </c>
      <c r="E25" s="495">
        <v>1</v>
      </c>
      <c r="F25" s="540">
        <f>VLOOKUP(C25,'SOR RATE'!A:D,4,0)</f>
        <v>123.66</v>
      </c>
      <c r="G25" s="496">
        <f>F25*E25</f>
        <v>123.66</v>
      </c>
      <c r="H25" s="494">
        <v>1</v>
      </c>
      <c r="I25" s="542">
        <f>VLOOKUP(C25,'SOR RATE'!A:D,4,0)</f>
        <v>123.66</v>
      </c>
      <c r="J25" s="496">
        <f>I25*H25</f>
        <v>123.66</v>
      </c>
    </row>
    <row r="26" spans="1:12" ht="15.75" customHeight="1" x14ac:dyDescent="0.2">
      <c r="A26" s="538">
        <v>14</v>
      </c>
      <c r="B26" s="461" t="s">
        <v>1207</v>
      </c>
      <c r="C26" s="462"/>
      <c r="D26" s="463" t="s">
        <v>271</v>
      </c>
      <c r="E26" s="495">
        <f>SUM(E27:E31)</f>
        <v>7</v>
      </c>
      <c r="F26" s="496"/>
      <c r="G26" s="496"/>
      <c r="H26" s="495">
        <f>SUM(H27:H31)</f>
        <v>7</v>
      </c>
      <c r="I26" s="496"/>
      <c r="J26" s="496"/>
    </row>
    <row r="27" spans="1:12" ht="15.75" customHeight="1" x14ac:dyDescent="0.2">
      <c r="A27" s="538"/>
      <c r="B27" s="461" t="s">
        <v>272</v>
      </c>
      <c r="C27" s="462">
        <v>7130620609</v>
      </c>
      <c r="D27" s="463" t="s">
        <v>271</v>
      </c>
      <c r="E27" s="496">
        <v>0.5</v>
      </c>
      <c r="F27" s="540">
        <f>VLOOKUP(C27,'SOR RATE'!A:D,4,0)</f>
        <v>81.75</v>
      </c>
      <c r="G27" s="496">
        <f>F27*E27</f>
        <v>40.875</v>
      </c>
      <c r="H27" s="509">
        <v>0.5</v>
      </c>
      <c r="I27" s="542">
        <f>VLOOKUP(C27,'SOR RATE'!A:D,4,0)</f>
        <v>81.75</v>
      </c>
      <c r="J27" s="496">
        <f>I27*H27</f>
        <v>40.875</v>
      </c>
    </row>
    <row r="28" spans="1:12" ht="15.75" customHeight="1" x14ac:dyDescent="0.2">
      <c r="A28" s="538"/>
      <c r="B28" s="461" t="s">
        <v>274</v>
      </c>
      <c r="C28" s="462">
        <v>7130620614</v>
      </c>
      <c r="D28" s="463" t="s">
        <v>271</v>
      </c>
      <c r="E28" s="496">
        <v>0.5</v>
      </c>
      <c r="F28" s="540">
        <f>VLOOKUP(C28,'SOR RATE'!A:D,4,0)</f>
        <v>80.39</v>
      </c>
      <c r="G28" s="496">
        <f>F28*E28</f>
        <v>40.195</v>
      </c>
      <c r="H28" s="494">
        <v>0.5</v>
      </c>
      <c r="I28" s="542">
        <f>VLOOKUP(C28,'SOR RATE'!A:D,4,0)</f>
        <v>80.39</v>
      </c>
      <c r="J28" s="496">
        <f>I28*H28</f>
        <v>40.195</v>
      </c>
    </row>
    <row r="29" spans="1:12" ht="15.75" customHeight="1" x14ac:dyDescent="0.2">
      <c r="A29" s="538"/>
      <c r="B29" s="461" t="s">
        <v>284</v>
      </c>
      <c r="C29" s="462">
        <v>7130620619</v>
      </c>
      <c r="D29" s="463" t="s">
        <v>271</v>
      </c>
      <c r="E29" s="496"/>
      <c r="F29" s="540">
        <f>VLOOKUP(C29,'SOR RATE'!A:D,4,0)</f>
        <v>80.39</v>
      </c>
      <c r="G29" s="496"/>
      <c r="H29" s="509">
        <v>2.5</v>
      </c>
      <c r="I29" s="542">
        <f>VLOOKUP(C29,'SOR RATE'!A:D,4,0)</f>
        <v>80.39</v>
      </c>
      <c r="J29" s="496">
        <f>I29*H29</f>
        <v>200.97499999999999</v>
      </c>
    </row>
    <row r="30" spans="1:12" ht="15.75" customHeight="1" x14ac:dyDescent="0.2">
      <c r="A30" s="538"/>
      <c r="B30" s="461" t="s">
        <v>288</v>
      </c>
      <c r="C30" s="462">
        <v>7130620625</v>
      </c>
      <c r="D30" s="463" t="s">
        <v>271</v>
      </c>
      <c r="E30" s="495">
        <v>2</v>
      </c>
      <c r="F30" s="540">
        <f>VLOOKUP(C30,'SOR RATE'!A:D,4,0)</f>
        <v>79.02</v>
      </c>
      <c r="G30" s="496">
        <f>F30*E30</f>
        <v>158.04</v>
      </c>
      <c r="H30" s="509"/>
      <c r="I30" s="542">
        <f>VLOOKUP(C30,'SOR RATE'!A:D,4,0)</f>
        <v>79.02</v>
      </c>
      <c r="J30" s="496"/>
    </row>
    <row r="31" spans="1:12" ht="15.75" customHeight="1" x14ac:dyDescent="0.2">
      <c r="A31" s="538"/>
      <c r="B31" s="461" t="s">
        <v>292</v>
      </c>
      <c r="C31" s="462">
        <v>7130620631</v>
      </c>
      <c r="D31" s="463" t="s">
        <v>271</v>
      </c>
      <c r="E31" s="495">
        <v>4</v>
      </c>
      <c r="F31" s="540">
        <f>VLOOKUP(C31,'SOR RATE'!A:D,4,0)</f>
        <v>79.02</v>
      </c>
      <c r="G31" s="496">
        <f>F31*E31</f>
        <v>316.08</v>
      </c>
      <c r="H31" s="494">
        <v>3.5</v>
      </c>
      <c r="I31" s="542">
        <f>VLOOKUP(C31,'SOR RATE'!A:D,4,0)</f>
        <v>79.02</v>
      </c>
      <c r="J31" s="496">
        <f>I31*H31</f>
        <v>276.57</v>
      </c>
    </row>
    <row r="32" spans="1:12" ht="43.5" customHeight="1" x14ac:dyDescent="0.2">
      <c r="A32" s="544">
        <v>15</v>
      </c>
      <c r="B32" s="549" t="s">
        <v>1309</v>
      </c>
      <c r="C32" s="541">
        <v>7130642039</v>
      </c>
      <c r="D32" s="509" t="s">
        <v>120</v>
      </c>
      <c r="E32" s="550">
        <v>2</v>
      </c>
      <c r="F32" s="540">
        <f>VLOOKUP(C32,'SOR RATE'!A:D,4,0)</f>
        <v>1058.93</v>
      </c>
      <c r="G32" s="551">
        <f>F32*E32</f>
        <v>2117.86</v>
      </c>
      <c r="H32" s="509">
        <v>2</v>
      </c>
      <c r="I32" s="542">
        <f>VLOOKUP(C32,'SOR RATE'!A:D,4,0)</f>
        <v>1058.93</v>
      </c>
      <c r="J32" s="551">
        <f>I32*H32</f>
        <v>2117.86</v>
      </c>
    </row>
    <row r="33" spans="1:13" ht="16.5" customHeight="1" x14ac:dyDescent="0.2">
      <c r="A33" s="544">
        <v>16</v>
      </c>
      <c r="B33" s="504" t="s">
        <v>1310</v>
      </c>
      <c r="C33" s="552">
        <v>7130640171</v>
      </c>
      <c r="D33" s="553" t="s">
        <v>20</v>
      </c>
      <c r="E33" s="553">
        <v>1</v>
      </c>
      <c r="F33" s="540">
        <f>VLOOKUP(C33,'SOR RATE'!A:D,4,0)</f>
        <v>129.9</v>
      </c>
      <c r="G33" s="551">
        <f>F33*E33</f>
        <v>129.9</v>
      </c>
      <c r="H33" s="544">
        <v>1</v>
      </c>
      <c r="I33" s="551">
        <f>+F33</f>
        <v>129.9</v>
      </c>
      <c r="J33" s="554">
        <f>I33*H33</f>
        <v>129.9</v>
      </c>
      <c r="K33" s="7"/>
    </row>
    <row r="34" spans="1:13" ht="15.75" customHeight="1" x14ac:dyDescent="0.2">
      <c r="A34" s="544">
        <v>17</v>
      </c>
      <c r="B34" s="497" t="s">
        <v>1366</v>
      </c>
      <c r="C34" s="462">
        <v>7130840021</v>
      </c>
      <c r="D34" s="555" t="s">
        <v>20</v>
      </c>
      <c r="E34" s="555">
        <v>3</v>
      </c>
      <c r="F34" s="540">
        <f>VLOOKUP(C34,'SOR RATE'!A:D,4,0)</f>
        <v>3233.2</v>
      </c>
      <c r="G34" s="554">
        <f>F34*E34</f>
        <v>9699.5999999999985</v>
      </c>
      <c r="H34" s="544">
        <v>3</v>
      </c>
      <c r="I34" s="542">
        <f>VLOOKUP(C34,'SOR RATE'!A:D,4,0)</f>
        <v>3233.2</v>
      </c>
      <c r="J34" s="556">
        <f>I34*H34</f>
        <v>9699.5999999999985</v>
      </c>
      <c r="L34" s="140"/>
      <c r="M34" s="140"/>
    </row>
    <row r="35" spans="1:13" ht="16.5" customHeight="1" x14ac:dyDescent="0.2">
      <c r="A35" s="544">
        <v>18</v>
      </c>
      <c r="B35" s="504" t="s">
        <v>1311</v>
      </c>
      <c r="C35" s="552"/>
      <c r="D35" s="557" t="s">
        <v>120</v>
      </c>
      <c r="E35" s="553"/>
      <c r="F35" s="557"/>
      <c r="G35" s="554"/>
      <c r="H35" s="544"/>
      <c r="I35" s="556"/>
      <c r="J35" s="554"/>
    </row>
    <row r="36" spans="1:13" ht="17.25" customHeight="1" x14ac:dyDescent="0.2">
      <c r="A36" s="494">
        <v>19</v>
      </c>
      <c r="B36" s="497" t="s">
        <v>1312</v>
      </c>
      <c r="C36" s="462">
        <v>7130310660</v>
      </c>
      <c r="D36" s="494" t="s">
        <v>1113</v>
      </c>
      <c r="E36" s="555">
        <v>10</v>
      </c>
      <c r="F36" s="540">
        <f>VLOOKUP(C36,'SOR RATE'!A:D,4,0)/1000</f>
        <v>297.17250999999999</v>
      </c>
      <c r="G36" s="551">
        <f>F36*E36</f>
        <v>2971.7250999999997</v>
      </c>
      <c r="H36" s="494">
        <v>10</v>
      </c>
      <c r="I36" s="496">
        <f>+F36</f>
        <v>297.17250999999999</v>
      </c>
      <c r="J36" s="551">
        <f>I36*H36</f>
        <v>2971.7250999999997</v>
      </c>
    </row>
    <row r="37" spans="1:13" ht="17.25" customHeight="1" x14ac:dyDescent="0.2">
      <c r="A37" s="494">
        <v>20</v>
      </c>
      <c r="B37" s="558" t="s">
        <v>598</v>
      </c>
      <c r="C37" s="507">
        <v>7131310033</v>
      </c>
      <c r="D37" s="487" t="s">
        <v>120</v>
      </c>
      <c r="E37" s="555">
        <v>1</v>
      </c>
      <c r="F37" s="540">
        <f>VLOOKUP(C37,'SOR RATE'!A:D,4,0)</f>
        <v>4078.56</v>
      </c>
      <c r="G37" s="551">
        <f>F37*E37</f>
        <v>4078.56</v>
      </c>
      <c r="H37" s="494">
        <v>1</v>
      </c>
      <c r="I37" s="496">
        <f>+F37</f>
        <v>4078.56</v>
      </c>
      <c r="J37" s="551">
        <f t="shared" ref="J37:J39" si="2">I37*H37</f>
        <v>4078.56</v>
      </c>
      <c r="K37" s="179"/>
      <c r="L37" s="180"/>
    </row>
    <row r="38" spans="1:13" ht="17.25" customHeight="1" x14ac:dyDescent="0.2">
      <c r="A38" s="494">
        <v>21</v>
      </c>
      <c r="B38" s="497" t="s">
        <v>1367</v>
      </c>
      <c r="C38" s="462">
        <v>7132404529</v>
      </c>
      <c r="D38" s="494" t="s">
        <v>20</v>
      </c>
      <c r="E38" s="555">
        <v>1</v>
      </c>
      <c r="F38" s="540">
        <f>VLOOKUP(C38,'SOR RATE'!A:D,4,0)</f>
        <v>4052.53</v>
      </c>
      <c r="G38" s="551">
        <f>F38*E38</f>
        <v>4052.53</v>
      </c>
      <c r="H38" s="494">
        <v>1</v>
      </c>
      <c r="I38" s="496">
        <f>+F38</f>
        <v>4052.53</v>
      </c>
      <c r="J38" s="551">
        <f>I38*H38</f>
        <v>4052.53</v>
      </c>
      <c r="K38" s="221" t="s">
        <v>1368</v>
      </c>
    </row>
    <row r="39" spans="1:13" ht="17.25" customHeight="1" x14ac:dyDescent="0.2">
      <c r="A39" s="494">
        <v>22</v>
      </c>
      <c r="B39" s="559" t="s">
        <v>604</v>
      </c>
      <c r="C39" s="494">
        <v>7131310037</v>
      </c>
      <c r="D39" s="494" t="s">
        <v>20</v>
      </c>
      <c r="E39" s="555">
        <v>1</v>
      </c>
      <c r="F39" s="540">
        <f>VLOOKUP(C39,'SOR RATE'!A:D,4,0)</f>
        <v>1097.93</v>
      </c>
      <c r="G39" s="551">
        <f>F39*E39</f>
        <v>1097.93</v>
      </c>
      <c r="H39" s="494">
        <v>1</v>
      </c>
      <c r="I39" s="496">
        <f>+F39</f>
        <v>1097.93</v>
      </c>
      <c r="J39" s="551">
        <f t="shared" si="2"/>
        <v>1097.93</v>
      </c>
    </row>
    <row r="40" spans="1:13" ht="17.25" customHeight="1" x14ac:dyDescent="0.2">
      <c r="A40" s="248">
        <v>23</v>
      </c>
      <c r="B40" s="482" t="s">
        <v>1164</v>
      </c>
      <c r="C40" s="560"/>
      <c r="D40" s="561"/>
      <c r="E40" s="248"/>
      <c r="F40" s="562"/>
      <c r="G40" s="562">
        <f>SUM(G9:G39)</f>
        <v>73948.063289999991</v>
      </c>
      <c r="H40" s="248"/>
      <c r="I40" s="562"/>
      <c r="J40" s="562">
        <f>SUM(J9:J39)</f>
        <v>124158.58081600002</v>
      </c>
    </row>
    <row r="41" spans="1:13" ht="18" customHeight="1" x14ac:dyDescent="0.2">
      <c r="A41" s="248">
        <v>24</v>
      </c>
      <c r="B41" s="482" t="s">
        <v>1165</v>
      </c>
      <c r="C41" s="482"/>
      <c r="D41" s="563"/>
      <c r="E41" s="247"/>
      <c r="F41" s="562"/>
      <c r="G41" s="562">
        <f>G40/1.18</f>
        <v>62667.850245762711</v>
      </c>
      <c r="H41" s="564"/>
      <c r="I41" s="562"/>
      <c r="J41" s="562">
        <f>J40/1.18</f>
        <v>105219.13628474578</v>
      </c>
      <c r="K41" s="77"/>
    </row>
    <row r="42" spans="1:13" ht="15" x14ac:dyDescent="0.2">
      <c r="A42" s="494">
        <v>25</v>
      </c>
      <c r="B42" s="461" t="s">
        <v>1166</v>
      </c>
      <c r="C42" s="482"/>
      <c r="D42" s="482"/>
      <c r="E42" s="482"/>
      <c r="F42" s="462">
        <v>7.4999999999999997E-2</v>
      </c>
      <c r="G42" s="496">
        <f>G40*F42</f>
        <v>5546.1047467499993</v>
      </c>
      <c r="H42" s="565"/>
      <c r="I42" s="462">
        <v>7.4999999999999997E-2</v>
      </c>
      <c r="J42" s="496">
        <f>J40*I42</f>
        <v>9311.8935612000005</v>
      </c>
      <c r="K42" s="181"/>
    </row>
    <row r="43" spans="1:13" ht="17.25" customHeight="1" x14ac:dyDescent="0.2">
      <c r="A43" s="509">
        <v>26</v>
      </c>
      <c r="B43" s="566" t="s">
        <v>1208</v>
      </c>
      <c r="C43" s="567"/>
      <c r="D43" s="463" t="s">
        <v>9</v>
      </c>
      <c r="E43" s="547">
        <v>1.9</v>
      </c>
      <c r="F43" s="487">
        <f>609.17479416*1.055*1.035</f>
        <v>665.17318711315795</v>
      </c>
      <c r="G43" s="496">
        <f>F43*E43</f>
        <v>1263.8290555149999</v>
      </c>
      <c r="H43" s="494">
        <v>2.5</v>
      </c>
      <c r="I43" s="487">
        <f>609.17479416*1.055*1.035</f>
        <v>665.17318711315795</v>
      </c>
      <c r="J43" s="496">
        <f>I43*H43</f>
        <v>1662.9329677828948</v>
      </c>
      <c r="K43" s="169"/>
    </row>
    <row r="44" spans="1:13" ht="30.75" customHeight="1" x14ac:dyDescent="0.2">
      <c r="A44" s="545">
        <v>27</v>
      </c>
      <c r="B44" s="461" t="s">
        <v>1169</v>
      </c>
      <c r="C44" s="568"/>
      <c r="D44" s="463" t="s">
        <v>120</v>
      </c>
      <c r="E44" s="550">
        <v>2</v>
      </c>
      <c r="F44" s="496">
        <f>389.148122267965*1.055*1.035</f>
        <v>424.92056340744762</v>
      </c>
      <c r="G44" s="551">
        <f>E44*F44</f>
        <v>849.84112681489523</v>
      </c>
      <c r="H44" s="509"/>
      <c r="I44" s="551"/>
      <c r="J44" s="551"/>
      <c r="K44" s="71"/>
    </row>
    <row r="45" spans="1:13" ht="17.25" customHeight="1" x14ac:dyDescent="0.2">
      <c r="A45" s="509">
        <v>28</v>
      </c>
      <c r="B45" s="569" t="s">
        <v>1209</v>
      </c>
      <c r="C45" s="568"/>
      <c r="D45" s="569"/>
      <c r="E45" s="509"/>
      <c r="F45" s="551"/>
      <c r="G45" s="551">
        <v>9346.0499999999993</v>
      </c>
      <c r="H45" s="509"/>
      <c r="I45" s="551"/>
      <c r="J45" s="551">
        <v>9967.0499999999993</v>
      </c>
    </row>
    <row r="46" spans="1:13" ht="19.5" customHeight="1" x14ac:dyDescent="0.2">
      <c r="A46" s="509">
        <v>29</v>
      </c>
      <c r="B46" s="569" t="s">
        <v>1313</v>
      </c>
      <c r="C46" s="568"/>
      <c r="D46" s="569"/>
      <c r="E46" s="509">
        <v>0.04</v>
      </c>
      <c r="F46" s="551"/>
      <c r="G46" s="487">
        <f>G41*E46</f>
        <v>2506.7140098305085</v>
      </c>
      <c r="H46" s="509">
        <v>0.04</v>
      </c>
      <c r="I46" s="551"/>
      <c r="J46" s="487">
        <f>J41*H46</f>
        <v>4208.7654513898315</v>
      </c>
      <c r="K46" s="160"/>
      <c r="L46" s="160"/>
    </row>
    <row r="47" spans="1:13" ht="45" customHeight="1" x14ac:dyDescent="0.2">
      <c r="A47" s="545">
        <v>30</v>
      </c>
      <c r="B47" s="461" t="s">
        <v>1314</v>
      </c>
      <c r="C47" s="568"/>
      <c r="D47" s="569"/>
      <c r="E47" s="509"/>
      <c r="F47" s="551"/>
      <c r="G47" s="570">
        <f>(G40+G42+G43+G44+G45+G46)*0.125</f>
        <v>11682.5752786138</v>
      </c>
      <c r="H47" s="570"/>
      <c r="I47" s="570"/>
      <c r="J47" s="570">
        <f>(J40+J42+J43+J45+J46)*0.125</f>
        <v>18663.65284954659</v>
      </c>
      <c r="K47" s="161"/>
      <c r="L47" s="160"/>
    </row>
    <row r="48" spans="1:13" ht="30" x14ac:dyDescent="0.2">
      <c r="A48" s="571">
        <v>31</v>
      </c>
      <c r="B48" s="489" t="s">
        <v>1315</v>
      </c>
      <c r="C48" s="568"/>
      <c r="D48" s="569"/>
      <c r="E48" s="509"/>
      <c r="F48" s="551"/>
      <c r="G48" s="562">
        <f>SUM(G41:G47)</f>
        <v>93862.964463286917</v>
      </c>
      <c r="H48" s="562"/>
      <c r="I48" s="562"/>
      <c r="J48" s="562">
        <f>SUM(J41:J47)</f>
        <v>149033.43111466512</v>
      </c>
    </row>
    <row r="49" spans="1:12" ht="17.25" customHeight="1" x14ac:dyDescent="0.2">
      <c r="A49" s="509">
        <v>32</v>
      </c>
      <c r="B49" s="461" t="s">
        <v>1316</v>
      </c>
      <c r="C49" s="568"/>
      <c r="D49" s="569"/>
      <c r="E49" s="509"/>
      <c r="F49" s="551">
        <v>0.09</v>
      </c>
      <c r="G49" s="551">
        <f>G48*F49</f>
        <v>8447.6668016958229</v>
      </c>
      <c r="H49" s="551"/>
      <c r="I49" s="551">
        <v>0.09</v>
      </c>
      <c r="J49" s="551">
        <f>J48*I49</f>
        <v>13413.00880031986</v>
      </c>
    </row>
    <row r="50" spans="1:12" ht="18.75" customHeight="1" x14ac:dyDescent="0.2">
      <c r="A50" s="509">
        <v>33</v>
      </c>
      <c r="B50" s="461" t="s">
        <v>1317</v>
      </c>
      <c r="C50" s="568"/>
      <c r="D50" s="569"/>
      <c r="E50" s="509"/>
      <c r="F50" s="551">
        <v>0.09</v>
      </c>
      <c r="G50" s="551">
        <f>G48*F50</f>
        <v>8447.6668016958229</v>
      </c>
      <c r="H50" s="509"/>
      <c r="I50" s="551">
        <v>0.09</v>
      </c>
      <c r="J50" s="551">
        <f>J48*I50</f>
        <v>13413.00880031986</v>
      </c>
      <c r="K50" s="71"/>
      <c r="L50" s="70"/>
    </row>
    <row r="51" spans="1:12" ht="18" customHeight="1" x14ac:dyDescent="0.2">
      <c r="A51" s="494">
        <v>34</v>
      </c>
      <c r="B51" s="461" t="s">
        <v>1318</v>
      </c>
      <c r="C51" s="567"/>
      <c r="D51" s="497"/>
      <c r="E51" s="494"/>
      <c r="F51" s="494"/>
      <c r="G51" s="496">
        <f>G48+G49+G50</f>
        <v>110758.29806667857</v>
      </c>
      <c r="H51" s="494"/>
      <c r="I51" s="496"/>
      <c r="J51" s="496">
        <f>J48+J49+J50</f>
        <v>175859.44871530484</v>
      </c>
    </row>
    <row r="52" spans="1:12" ht="19.5" customHeight="1" x14ac:dyDescent="0.2">
      <c r="A52" s="247">
        <v>35</v>
      </c>
      <c r="B52" s="489" t="s">
        <v>1183</v>
      </c>
      <c r="C52" s="567"/>
      <c r="D52" s="497"/>
      <c r="E52" s="494"/>
      <c r="F52" s="494"/>
      <c r="G52" s="508">
        <f>ROUND(G51,0)</f>
        <v>110758</v>
      </c>
      <c r="H52" s="494"/>
      <c r="I52" s="496"/>
      <c r="J52" s="508">
        <f>ROUND(J51,0)</f>
        <v>175859</v>
      </c>
    </row>
    <row r="53" spans="1:12" ht="15.75" x14ac:dyDescent="0.2">
      <c r="A53" s="108"/>
      <c r="B53" s="109"/>
      <c r="C53" s="110"/>
      <c r="D53" s="90"/>
      <c r="E53" s="111"/>
      <c r="F53" s="111"/>
      <c r="G53" s="112"/>
      <c r="H53" s="111"/>
      <c r="I53" s="113"/>
      <c r="J53" s="112"/>
      <c r="K53" s="182"/>
      <c r="L53" s="182"/>
    </row>
    <row r="54" spans="1:12" ht="15.75" x14ac:dyDescent="0.25">
      <c r="A54" s="16"/>
      <c r="B54" s="183" t="s">
        <v>1319</v>
      </c>
      <c r="C54" s="116"/>
      <c r="D54" s="115"/>
      <c r="E54" s="91"/>
      <c r="F54" s="91"/>
      <c r="G54" s="117"/>
      <c r="H54" s="91"/>
      <c r="I54" s="91"/>
      <c r="J54" s="91"/>
      <c r="K54" s="182"/>
      <c r="L54" s="182"/>
    </row>
    <row r="55" spans="1:12" ht="15" x14ac:dyDescent="0.2">
      <c r="A55" s="184"/>
      <c r="B55" s="96" t="s">
        <v>1320</v>
      </c>
      <c r="C55" s="97"/>
      <c r="D55" s="96"/>
      <c r="E55" s="96"/>
      <c r="F55" s="96"/>
      <c r="G55" s="96"/>
      <c r="H55" s="96"/>
      <c r="I55" s="96"/>
      <c r="J55" s="96"/>
      <c r="K55" s="182"/>
      <c r="L55" s="182"/>
    </row>
    <row r="56" spans="1:12" ht="15" x14ac:dyDescent="0.2">
      <c r="A56" s="184"/>
      <c r="B56" s="416"/>
      <c r="C56" s="416"/>
      <c r="D56" s="185"/>
      <c r="E56" s="185"/>
      <c r="F56" s="185"/>
      <c r="G56" s="185"/>
      <c r="H56" s="185"/>
      <c r="I56" s="185"/>
      <c r="J56" s="185"/>
    </row>
    <row r="57" spans="1:12" x14ac:dyDescent="0.2">
      <c r="A57" s="186"/>
      <c r="B57" s="182"/>
      <c r="C57" s="182"/>
      <c r="D57" s="182"/>
      <c r="E57" s="182"/>
      <c r="F57" s="182"/>
      <c r="G57" s="182"/>
      <c r="H57" s="182"/>
      <c r="I57" s="182"/>
      <c r="J57" s="182"/>
    </row>
    <row r="58" spans="1:12" x14ac:dyDescent="0.2">
      <c r="A58" s="16"/>
      <c r="C58" s="49"/>
    </row>
    <row r="59" spans="1:12" x14ac:dyDescent="0.2">
      <c r="A59" s="16"/>
      <c r="C59" s="49"/>
    </row>
    <row r="60" spans="1:12" x14ac:dyDescent="0.2">
      <c r="A60" s="16"/>
      <c r="C60" s="49"/>
    </row>
  </sheetData>
  <mergeCells count="13">
    <mergeCell ref="A9:A10"/>
    <mergeCell ref="A15:A18"/>
    <mergeCell ref="A26:A31"/>
    <mergeCell ref="B56:C56"/>
    <mergeCell ref="C1:G1"/>
    <mergeCell ref="B3:I3"/>
    <mergeCell ref="H4:I4"/>
    <mergeCell ref="A6:A7"/>
    <mergeCell ref="B6:B7"/>
    <mergeCell ref="C6:C7"/>
    <mergeCell ref="D6:D7"/>
    <mergeCell ref="E6:G6"/>
    <mergeCell ref="H6:J6"/>
  </mergeCells>
  <conditionalFormatting sqref="B40">
    <cfRule type="cellIs" dxfId="5" priority="2" stopIfTrue="1" operator="equal">
      <formula>"?"</formula>
    </cfRule>
  </conditionalFormatting>
  <conditionalFormatting sqref="B41">
    <cfRule type="cellIs" dxfId="4" priority="1" stopIfTrue="1" operator="equal">
      <formula>"?"</formula>
    </cfRule>
  </conditionalFormatting>
  <pageMargins left="0.75" right="0.15" top="0.65" bottom="0.28000000000000003" header="0.5" footer="0.17"/>
  <pageSetup orientation="landscape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36" sqref="G36"/>
    </sheetView>
  </sheetViews>
  <sheetFormatPr defaultRowHeight="12.75" x14ac:dyDescent="0.2"/>
  <cols>
    <col min="1" max="1" width="4.5703125" style="1" customWidth="1"/>
    <col min="2" max="2" width="47.5703125" style="1" customWidth="1"/>
    <col min="3" max="3" width="11.5703125" style="1" customWidth="1"/>
    <col min="4" max="4" width="5.5703125" style="1" customWidth="1"/>
    <col min="5" max="5" width="9.7109375" style="1" customWidth="1"/>
    <col min="6" max="6" width="5.5703125" style="1" customWidth="1"/>
    <col min="7" max="7" width="12.28515625" style="1" customWidth="1"/>
    <col min="8" max="8" width="12.7109375" style="1" customWidth="1"/>
    <col min="9" max="9" width="22" style="1" customWidth="1"/>
    <col min="10" max="11" width="13.85546875" style="1" customWidth="1"/>
    <col min="12" max="256" width="9.140625" style="1"/>
    <col min="257" max="257" width="4.5703125" style="1" customWidth="1"/>
    <col min="258" max="258" width="47.5703125" style="1" customWidth="1"/>
    <col min="259" max="259" width="11.5703125" style="1" customWidth="1"/>
    <col min="260" max="260" width="5.5703125" style="1" customWidth="1"/>
    <col min="261" max="261" width="9.7109375" style="1" customWidth="1"/>
    <col min="262" max="262" width="5.5703125" style="1" customWidth="1"/>
    <col min="263" max="263" width="12.28515625" style="1" customWidth="1"/>
    <col min="264" max="264" width="12.7109375" style="1" customWidth="1"/>
    <col min="265" max="265" width="22" style="1" customWidth="1"/>
    <col min="266" max="267" width="13.85546875" style="1" customWidth="1"/>
    <col min="268" max="512" width="9.140625" style="1"/>
    <col min="513" max="513" width="4.5703125" style="1" customWidth="1"/>
    <col min="514" max="514" width="47.5703125" style="1" customWidth="1"/>
    <col min="515" max="515" width="11.5703125" style="1" customWidth="1"/>
    <col min="516" max="516" width="5.5703125" style="1" customWidth="1"/>
    <col min="517" max="517" width="9.7109375" style="1" customWidth="1"/>
    <col min="518" max="518" width="5.5703125" style="1" customWidth="1"/>
    <col min="519" max="519" width="12.28515625" style="1" customWidth="1"/>
    <col min="520" max="520" width="12.7109375" style="1" customWidth="1"/>
    <col min="521" max="521" width="22" style="1" customWidth="1"/>
    <col min="522" max="523" width="13.85546875" style="1" customWidth="1"/>
    <col min="524" max="768" width="9.140625" style="1"/>
    <col min="769" max="769" width="4.5703125" style="1" customWidth="1"/>
    <col min="770" max="770" width="47.5703125" style="1" customWidth="1"/>
    <col min="771" max="771" width="11.5703125" style="1" customWidth="1"/>
    <col min="772" max="772" width="5.5703125" style="1" customWidth="1"/>
    <col min="773" max="773" width="9.7109375" style="1" customWidth="1"/>
    <col min="774" max="774" width="5.5703125" style="1" customWidth="1"/>
    <col min="775" max="775" width="12.28515625" style="1" customWidth="1"/>
    <col min="776" max="776" width="12.7109375" style="1" customWidth="1"/>
    <col min="777" max="777" width="22" style="1" customWidth="1"/>
    <col min="778" max="779" width="13.85546875" style="1" customWidth="1"/>
    <col min="780" max="1024" width="9.140625" style="1"/>
    <col min="1025" max="1025" width="4.5703125" style="1" customWidth="1"/>
    <col min="1026" max="1026" width="47.5703125" style="1" customWidth="1"/>
    <col min="1027" max="1027" width="11.5703125" style="1" customWidth="1"/>
    <col min="1028" max="1028" width="5.5703125" style="1" customWidth="1"/>
    <col min="1029" max="1029" width="9.7109375" style="1" customWidth="1"/>
    <col min="1030" max="1030" width="5.5703125" style="1" customWidth="1"/>
    <col min="1031" max="1031" width="12.28515625" style="1" customWidth="1"/>
    <col min="1032" max="1032" width="12.7109375" style="1" customWidth="1"/>
    <col min="1033" max="1033" width="22" style="1" customWidth="1"/>
    <col min="1034" max="1035" width="13.85546875" style="1" customWidth="1"/>
    <col min="1036" max="1280" width="9.140625" style="1"/>
    <col min="1281" max="1281" width="4.5703125" style="1" customWidth="1"/>
    <col min="1282" max="1282" width="47.5703125" style="1" customWidth="1"/>
    <col min="1283" max="1283" width="11.5703125" style="1" customWidth="1"/>
    <col min="1284" max="1284" width="5.5703125" style="1" customWidth="1"/>
    <col min="1285" max="1285" width="9.7109375" style="1" customWidth="1"/>
    <col min="1286" max="1286" width="5.5703125" style="1" customWidth="1"/>
    <col min="1287" max="1287" width="12.28515625" style="1" customWidth="1"/>
    <col min="1288" max="1288" width="12.7109375" style="1" customWidth="1"/>
    <col min="1289" max="1289" width="22" style="1" customWidth="1"/>
    <col min="1290" max="1291" width="13.85546875" style="1" customWidth="1"/>
    <col min="1292" max="1536" width="9.140625" style="1"/>
    <col min="1537" max="1537" width="4.5703125" style="1" customWidth="1"/>
    <col min="1538" max="1538" width="47.5703125" style="1" customWidth="1"/>
    <col min="1539" max="1539" width="11.5703125" style="1" customWidth="1"/>
    <col min="1540" max="1540" width="5.5703125" style="1" customWidth="1"/>
    <col min="1541" max="1541" width="9.7109375" style="1" customWidth="1"/>
    <col min="1542" max="1542" width="5.5703125" style="1" customWidth="1"/>
    <col min="1543" max="1543" width="12.28515625" style="1" customWidth="1"/>
    <col min="1544" max="1544" width="12.7109375" style="1" customWidth="1"/>
    <col min="1545" max="1545" width="22" style="1" customWidth="1"/>
    <col min="1546" max="1547" width="13.85546875" style="1" customWidth="1"/>
    <col min="1548" max="1792" width="9.140625" style="1"/>
    <col min="1793" max="1793" width="4.5703125" style="1" customWidth="1"/>
    <col min="1794" max="1794" width="47.5703125" style="1" customWidth="1"/>
    <col min="1795" max="1795" width="11.5703125" style="1" customWidth="1"/>
    <col min="1796" max="1796" width="5.5703125" style="1" customWidth="1"/>
    <col min="1797" max="1797" width="9.7109375" style="1" customWidth="1"/>
    <col min="1798" max="1798" width="5.5703125" style="1" customWidth="1"/>
    <col min="1799" max="1799" width="12.28515625" style="1" customWidth="1"/>
    <col min="1800" max="1800" width="12.7109375" style="1" customWidth="1"/>
    <col min="1801" max="1801" width="22" style="1" customWidth="1"/>
    <col min="1802" max="1803" width="13.85546875" style="1" customWidth="1"/>
    <col min="1804" max="2048" width="9.140625" style="1"/>
    <col min="2049" max="2049" width="4.5703125" style="1" customWidth="1"/>
    <col min="2050" max="2050" width="47.5703125" style="1" customWidth="1"/>
    <col min="2051" max="2051" width="11.5703125" style="1" customWidth="1"/>
    <col min="2052" max="2052" width="5.5703125" style="1" customWidth="1"/>
    <col min="2053" max="2053" width="9.7109375" style="1" customWidth="1"/>
    <col min="2054" max="2054" width="5.5703125" style="1" customWidth="1"/>
    <col min="2055" max="2055" width="12.28515625" style="1" customWidth="1"/>
    <col min="2056" max="2056" width="12.7109375" style="1" customWidth="1"/>
    <col min="2057" max="2057" width="22" style="1" customWidth="1"/>
    <col min="2058" max="2059" width="13.85546875" style="1" customWidth="1"/>
    <col min="2060" max="2304" width="9.140625" style="1"/>
    <col min="2305" max="2305" width="4.5703125" style="1" customWidth="1"/>
    <col min="2306" max="2306" width="47.5703125" style="1" customWidth="1"/>
    <col min="2307" max="2307" width="11.5703125" style="1" customWidth="1"/>
    <col min="2308" max="2308" width="5.5703125" style="1" customWidth="1"/>
    <col min="2309" max="2309" width="9.7109375" style="1" customWidth="1"/>
    <col min="2310" max="2310" width="5.5703125" style="1" customWidth="1"/>
    <col min="2311" max="2311" width="12.28515625" style="1" customWidth="1"/>
    <col min="2312" max="2312" width="12.7109375" style="1" customWidth="1"/>
    <col min="2313" max="2313" width="22" style="1" customWidth="1"/>
    <col min="2314" max="2315" width="13.85546875" style="1" customWidth="1"/>
    <col min="2316" max="2560" width="9.140625" style="1"/>
    <col min="2561" max="2561" width="4.5703125" style="1" customWidth="1"/>
    <col min="2562" max="2562" width="47.5703125" style="1" customWidth="1"/>
    <col min="2563" max="2563" width="11.5703125" style="1" customWidth="1"/>
    <col min="2564" max="2564" width="5.5703125" style="1" customWidth="1"/>
    <col min="2565" max="2565" width="9.7109375" style="1" customWidth="1"/>
    <col min="2566" max="2566" width="5.5703125" style="1" customWidth="1"/>
    <col min="2567" max="2567" width="12.28515625" style="1" customWidth="1"/>
    <col min="2568" max="2568" width="12.7109375" style="1" customWidth="1"/>
    <col min="2569" max="2569" width="22" style="1" customWidth="1"/>
    <col min="2570" max="2571" width="13.85546875" style="1" customWidth="1"/>
    <col min="2572" max="2816" width="9.140625" style="1"/>
    <col min="2817" max="2817" width="4.5703125" style="1" customWidth="1"/>
    <col min="2818" max="2818" width="47.5703125" style="1" customWidth="1"/>
    <col min="2819" max="2819" width="11.5703125" style="1" customWidth="1"/>
    <col min="2820" max="2820" width="5.5703125" style="1" customWidth="1"/>
    <col min="2821" max="2821" width="9.7109375" style="1" customWidth="1"/>
    <col min="2822" max="2822" width="5.5703125" style="1" customWidth="1"/>
    <col min="2823" max="2823" width="12.28515625" style="1" customWidth="1"/>
    <col min="2824" max="2824" width="12.7109375" style="1" customWidth="1"/>
    <col min="2825" max="2825" width="22" style="1" customWidth="1"/>
    <col min="2826" max="2827" width="13.85546875" style="1" customWidth="1"/>
    <col min="2828" max="3072" width="9.140625" style="1"/>
    <col min="3073" max="3073" width="4.5703125" style="1" customWidth="1"/>
    <col min="3074" max="3074" width="47.5703125" style="1" customWidth="1"/>
    <col min="3075" max="3075" width="11.5703125" style="1" customWidth="1"/>
    <col min="3076" max="3076" width="5.5703125" style="1" customWidth="1"/>
    <col min="3077" max="3077" width="9.7109375" style="1" customWidth="1"/>
    <col min="3078" max="3078" width="5.5703125" style="1" customWidth="1"/>
    <col min="3079" max="3079" width="12.28515625" style="1" customWidth="1"/>
    <col min="3080" max="3080" width="12.7109375" style="1" customWidth="1"/>
    <col min="3081" max="3081" width="22" style="1" customWidth="1"/>
    <col min="3082" max="3083" width="13.85546875" style="1" customWidth="1"/>
    <col min="3084" max="3328" width="9.140625" style="1"/>
    <col min="3329" max="3329" width="4.5703125" style="1" customWidth="1"/>
    <col min="3330" max="3330" width="47.5703125" style="1" customWidth="1"/>
    <col min="3331" max="3331" width="11.5703125" style="1" customWidth="1"/>
    <col min="3332" max="3332" width="5.5703125" style="1" customWidth="1"/>
    <col min="3333" max="3333" width="9.7109375" style="1" customWidth="1"/>
    <col min="3334" max="3334" width="5.5703125" style="1" customWidth="1"/>
    <col min="3335" max="3335" width="12.28515625" style="1" customWidth="1"/>
    <col min="3336" max="3336" width="12.7109375" style="1" customWidth="1"/>
    <col min="3337" max="3337" width="22" style="1" customWidth="1"/>
    <col min="3338" max="3339" width="13.85546875" style="1" customWidth="1"/>
    <col min="3340" max="3584" width="9.140625" style="1"/>
    <col min="3585" max="3585" width="4.5703125" style="1" customWidth="1"/>
    <col min="3586" max="3586" width="47.5703125" style="1" customWidth="1"/>
    <col min="3587" max="3587" width="11.5703125" style="1" customWidth="1"/>
    <col min="3588" max="3588" width="5.5703125" style="1" customWidth="1"/>
    <col min="3589" max="3589" width="9.7109375" style="1" customWidth="1"/>
    <col min="3590" max="3590" width="5.5703125" style="1" customWidth="1"/>
    <col min="3591" max="3591" width="12.28515625" style="1" customWidth="1"/>
    <col min="3592" max="3592" width="12.7109375" style="1" customWidth="1"/>
    <col min="3593" max="3593" width="22" style="1" customWidth="1"/>
    <col min="3594" max="3595" width="13.85546875" style="1" customWidth="1"/>
    <col min="3596" max="3840" width="9.140625" style="1"/>
    <col min="3841" max="3841" width="4.5703125" style="1" customWidth="1"/>
    <col min="3842" max="3842" width="47.5703125" style="1" customWidth="1"/>
    <col min="3843" max="3843" width="11.5703125" style="1" customWidth="1"/>
    <col min="3844" max="3844" width="5.5703125" style="1" customWidth="1"/>
    <col min="3845" max="3845" width="9.7109375" style="1" customWidth="1"/>
    <col min="3846" max="3846" width="5.5703125" style="1" customWidth="1"/>
    <col min="3847" max="3847" width="12.28515625" style="1" customWidth="1"/>
    <col min="3848" max="3848" width="12.7109375" style="1" customWidth="1"/>
    <col min="3849" max="3849" width="22" style="1" customWidth="1"/>
    <col min="3850" max="3851" width="13.85546875" style="1" customWidth="1"/>
    <col min="3852" max="4096" width="9.140625" style="1"/>
    <col min="4097" max="4097" width="4.5703125" style="1" customWidth="1"/>
    <col min="4098" max="4098" width="47.5703125" style="1" customWidth="1"/>
    <col min="4099" max="4099" width="11.5703125" style="1" customWidth="1"/>
    <col min="4100" max="4100" width="5.5703125" style="1" customWidth="1"/>
    <col min="4101" max="4101" width="9.7109375" style="1" customWidth="1"/>
    <col min="4102" max="4102" width="5.5703125" style="1" customWidth="1"/>
    <col min="4103" max="4103" width="12.28515625" style="1" customWidth="1"/>
    <col min="4104" max="4104" width="12.7109375" style="1" customWidth="1"/>
    <col min="4105" max="4105" width="22" style="1" customWidth="1"/>
    <col min="4106" max="4107" width="13.85546875" style="1" customWidth="1"/>
    <col min="4108" max="4352" width="9.140625" style="1"/>
    <col min="4353" max="4353" width="4.5703125" style="1" customWidth="1"/>
    <col min="4354" max="4354" width="47.5703125" style="1" customWidth="1"/>
    <col min="4355" max="4355" width="11.5703125" style="1" customWidth="1"/>
    <col min="4356" max="4356" width="5.5703125" style="1" customWidth="1"/>
    <col min="4357" max="4357" width="9.7109375" style="1" customWidth="1"/>
    <col min="4358" max="4358" width="5.5703125" style="1" customWidth="1"/>
    <col min="4359" max="4359" width="12.28515625" style="1" customWidth="1"/>
    <col min="4360" max="4360" width="12.7109375" style="1" customWidth="1"/>
    <col min="4361" max="4361" width="22" style="1" customWidth="1"/>
    <col min="4362" max="4363" width="13.85546875" style="1" customWidth="1"/>
    <col min="4364" max="4608" width="9.140625" style="1"/>
    <col min="4609" max="4609" width="4.5703125" style="1" customWidth="1"/>
    <col min="4610" max="4610" width="47.5703125" style="1" customWidth="1"/>
    <col min="4611" max="4611" width="11.5703125" style="1" customWidth="1"/>
    <col min="4612" max="4612" width="5.5703125" style="1" customWidth="1"/>
    <col min="4613" max="4613" width="9.7109375" style="1" customWidth="1"/>
    <col min="4614" max="4614" width="5.5703125" style="1" customWidth="1"/>
    <col min="4615" max="4615" width="12.28515625" style="1" customWidth="1"/>
    <col min="4616" max="4616" width="12.7109375" style="1" customWidth="1"/>
    <col min="4617" max="4617" width="22" style="1" customWidth="1"/>
    <col min="4618" max="4619" width="13.85546875" style="1" customWidth="1"/>
    <col min="4620" max="4864" width="9.140625" style="1"/>
    <col min="4865" max="4865" width="4.5703125" style="1" customWidth="1"/>
    <col min="4866" max="4866" width="47.5703125" style="1" customWidth="1"/>
    <col min="4867" max="4867" width="11.5703125" style="1" customWidth="1"/>
    <col min="4868" max="4868" width="5.5703125" style="1" customWidth="1"/>
    <col min="4869" max="4869" width="9.7109375" style="1" customWidth="1"/>
    <col min="4870" max="4870" width="5.5703125" style="1" customWidth="1"/>
    <col min="4871" max="4871" width="12.28515625" style="1" customWidth="1"/>
    <col min="4872" max="4872" width="12.7109375" style="1" customWidth="1"/>
    <col min="4873" max="4873" width="22" style="1" customWidth="1"/>
    <col min="4874" max="4875" width="13.85546875" style="1" customWidth="1"/>
    <col min="4876" max="5120" width="9.140625" style="1"/>
    <col min="5121" max="5121" width="4.5703125" style="1" customWidth="1"/>
    <col min="5122" max="5122" width="47.5703125" style="1" customWidth="1"/>
    <col min="5123" max="5123" width="11.5703125" style="1" customWidth="1"/>
    <col min="5124" max="5124" width="5.5703125" style="1" customWidth="1"/>
    <col min="5125" max="5125" width="9.7109375" style="1" customWidth="1"/>
    <col min="5126" max="5126" width="5.5703125" style="1" customWidth="1"/>
    <col min="5127" max="5127" width="12.28515625" style="1" customWidth="1"/>
    <col min="5128" max="5128" width="12.7109375" style="1" customWidth="1"/>
    <col min="5129" max="5129" width="22" style="1" customWidth="1"/>
    <col min="5130" max="5131" width="13.85546875" style="1" customWidth="1"/>
    <col min="5132" max="5376" width="9.140625" style="1"/>
    <col min="5377" max="5377" width="4.5703125" style="1" customWidth="1"/>
    <col min="5378" max="5378" width="47.5703125" style="1" customWidth="1"/>
    <col min="5379" max="5379" width="11.5703125" style="1" customWidth="1"/>
    <col min="5380" max="5380" width="5.5703125" style="1" customWidth="1"/>
    <col min="5381" max="5381" width="9.7109375" style="1" customWidth="1"/>
    <col min="5382" max="5382" width="5.5703125" style="1" customWidth="1"/>
    <col min="5383" max="5383" width="12.28515625" style="1" customWidth="1"/>
    <col min="5384" max="5384" width="12.7109375" style="1" customWidth="1"/>
    <col min="5385" max="5385" width="22" style="1" customWidth="1"/>
    <col min="5386" max="5387" width="13.85546875" style="1" customWidth="1"/>
    <col min="5388" max="5632" width="9.140625" style="1"/>
    <col min="5633" max="5633" width="4.5703125" style="1" customWidth="1"/>
    <col min="5634" max="5634" width="47.5703125" style="1" customWidth="1"/>
    <col min="5635" max="5635" width="11.5703125" style="1" customWidth="1"/>
    <col min="5636" max="5636" width="5.5703125" style="1" customWidth="1"/>
    <col min="5637" max="5637" width="9.7109375" style="1" customWidth="1"/>
    <col min="5638" max="5638" width="5.5703125" style="1" customWidth="1"/>
    <col min="5639" max="5639" width="12.28515625" style="1" customWidth="1"/>
    <col min="5640" max="5640" width="12.7109375" style="1" customWidth="1"/>
    <col min="5641" max="5641" width="22" style="1" customWidth="1"/>
    <col min="5642" max="5643" width="13.85546875" style="1" customWidth="1"/>
    <col min="5644" max="5888" width="9.140625" style="1"/>
    <col min="5889" max="5889" width="4.5703125" style="1" customWidth="1"/>
    <col min="5890" max="5890" width="47.5703125" style="1" customWidth="1"/>
    <col min="5891" max="5891" width="11.5703125" style="1" customWidth="1"/>
    <col min="5892" max="5892" width="5.5703125" style="1" customWidth="1"/>
    <col min="5893" max="5893" width="9.7109375" style="1" customWidth="1"/>
    <col min="5894" max="5894" width="5.5703125" style="1" customWidth="1"/>
    <col min="5895" max="5895" width="12.28515625" style="1" customWidth="1"/>
    <col min="5896" max="5896" width="12.7109375" style="1" customWidth="1"/>
    <col min="5897" max="5897" width="22" style="1" customWidth="1"/>
    <col min="5898" max="5899" width="13.85546875" style="1" customWidth="1"/>
    <col min="5900" max="6144" width="9.140625" style="1"/>
    <col min="6145" max="6145" width="4.5703125" style="1" customWidth="1"/>
    <col min="6146" max="6146" width="47.5703125" style="1" customWidth="1"/>
    <col min="6147" max="6147" width="11.5703125" style="1" customWidth="1"/>
    <col min="6148" max="6148" width="5.5703125" style="1" customWidth="1"/>
    <col min="6149" max="6149" width="9.7109375" style="1" customWidth="1"/>
    <col min="6150" max="6150" width="5.5703125" style="1" customWidth="1"/>
    <col min="6151" max="6151" width="12.28515625" style="1" customWidth="1"/>
    <col min="6152" max="6152" width="12.7109375" style="1" customWidth="1"/>
    <col min="6153" max="6153" width="22" style="1" customWidth="1"/>
    <col min="6154" max="6155" width="13.85546875" style="1" customWidth="1"/>
    <col min="6156" max="6400" width="9.140625" style="1"/>
    <col min="6401" max="6401" width="4.5703125" style="1" customWidth="1"/>
    <col min="6402" max="6402" width="47.5703125" style="1" customWidth="1"/>
    <col min="6403" max="6403" width="11.5703125" style="1" customWidth="1"/>
    <col min="6404" max="6404" width="5.5703125" style="1" customWidth="1"/>
    <col min="6405" max="6405" width="9.7109375" style="1" customWidth="1"/>
    <col min="6406" max="6406" width="5.5703125" style="1" customWidth="1"/>
    <col min="6407" max="6407" width="12.28515625" style="1" customWidth="1"/>
    <col min="6408" max="6408" width="12.7109375" style="1" customWidth="1"/>
    <col min="6409" max="6409" width="22" style="1" customWidth="1"/>
    <col min="6410" max="6411" width="13.85546875" style="1" customWidth="1"/>
    <col min="6412" max="6656" width="9.140625" style="1"/>
    <col min="6657" max="6657" width="4.5703125" style="1" customWidth="1"/>
    <col min="6658" max="6658" width="47.5703125" style="1" customWidth="1"/>
    <col min="6659" max="6659" width="11.5703125" style="1" customWidth="1"/>
    <col min="6660" max="6660" width="5.5703125" style="1" customWidth="1"/>
    <col min="6661" max="6661" width="9.7109375" style="1" customWidth="1"/>
    <col min="6662" max="6662" width="5.5703125" style="1" customWidth="1"/>
    <col min="6663" max="6663" width="12.28515625" style="1" customWidth="1"/>
    <col min="6664" max="6664" width="12.7109375" style="1" customWidth="1"/>
    <col min="6665" max="6665" width="22" style="1" customWidth="1"/>
    <col min="6666" max="6667" width="13.85546875" style="1" customWidth="1"/>
    <col min="6668" max="6912" width="9.140625" style="1"/>
    <col min="6913" max="6913" width="4.5703125" style="1" customWidth="1"/>
    <col min="6914" max="6914" width="47.5703125" style="1" customWidth="1"/>
    <col min="6915" max="6915" width="11.5703125" style="1" customWidth="1"/>
    <col min="6916" max="6916" width="5.5703125" style="1" customWidth="1"/>
    <col min="6917" max="6917" width="9.7109375" style="1" customWidth="1"/>
    <col min="6918" max="6918" width="5.5703125" style="1" customWidth="1"/>
    <col min="6919" max="6919" width="12.28515625" style="1" customWidth="1"/>
    <col min="6920" max="6920" width="12.7109375" style="1" customWidth="1"/>
    <col min="6921" max="6921" width="22" style="1" customWidth="1"/>
    <col min="6922" max="6923" width="13.85546875" style="1" customWidth="1"/>
    <col min="6924" max="7168" width="9.140625" style="1"/>
    <col min="7169" max="7169" width="4.5703125" style="1" customWidth="1"/>
    <col min="7170" max="7170" width="47.5703125" style="1" customWidth="1"/>
    <col min="7171" max="7171" width="11.5703125" style="1" customWidth="1"/>
    <col min="7172" max="7172" width="5.5703125" style="1" customWidth="1"/>
    <col min="7173" max="7173" width="9.7109375" style="1" customWidth="1"/>
    <col min="7174" max="7174" width="5.5703125" style="1" customWidth="1"/>
    <col min="7175" max="7175" width="12.28515625" style="1" customWidth="1"/>
    <col min="7176" max="7176" width="12.7109375" style="1" customWidth="1"/>
    <col min="7177" max="7177" width="22" style="1" customWidth="1"/>
    <col min="7178" max="7179" width="13.85546875" style="1" customWidth="1"/>
    <col min="7180" max="7424" width="9.140625" style="1"/>
    <col min="7425" max="7425" width="4.5703125" style="1" customWidth="1"/>
    <col min="7426" max="7426" width="47.5703125" style="1" customWidth="1"/>
    <col min="7427" max="7427" width="11.5703125" style="1" customWidth="1"/>
    <col min="7428" max="7428" width="5.5703125" style="1" customWidth="1"/>
    <col min="7429" max="7429" width="9.7109375" style="1" customWidth="1"/>
    <col min="7430" max="7430" width="5.5703125" style="1" customWidth="1"/>
    <col min="7431" max="7431" width="12.28515625" style="1" customWidth="1"/>
    <col min="7432" max="7432" width="12.7109375" style="1" customWidth="1"/>
    <col min="7433" max="7433" width="22" style="1" customWidth="1"/>
    <col min="7434" max="7435" width="13.85546875" style="1" customWidth="1"/>
    <col min="7436" max="7680" width="9.140625" style="1"/>
    <col min="7681" max="7681" width="4.5703125" style="1" customWidth="1"/>
    <col min="7682" max="7682" width="47.5703125" style="1" customWidth="1"/>
    <col min="7683" max="7683" width="11.5703125" style="1" customWidth="1"/>
    <col min="7684" max="7684" width="5.5703125" style="1" customWidth="1"/>
    <col min="7685" max="7685" width="9.7109375" style="1" customWidth="1"/>
    <col min="7686" max="7686" width="5.5703125" style="1" customWidth="1"/>
    <col min="7687" max="7687" width="12.28515625" style="1" customWidth="1"/>
    <col min="7688" max="7688" width="12.7109375" style="1" customWidth="1"/>
    <col min="7689" max="7689" width="22" style="1" customWidth="1"/>
    <col min="7690" max="7691" width="13.85546875" style="1" customWidth="1"/>
    <col min="7692" max="7936" width="9.140625" style="1"/>
    <col min="7937" max="7937" width="4.5703125" style="1" customWidth="1"/>
    <col min="7938" max="7938" width="47.5703125" style="1" customWidth="1"/>
    <col min="7939" max="7939" width="11.5703125" style="1" customWidth="1"/>
    <col min="7940" max="7940" width="5.5703125" style="1" customWidth="1"/>
    <col min="7941" max="7941" width="9.7109375" style="1" customWidth="1"/>
    <col min="7942" max="7942" width="5.5703125" style="1" customWidth="1"/>
    <col min="7943" max="7943" width="12.28515625" style="1" customWidth="1"/>
    <col min="7944" max="7944" width="12.7109375" style="1" customWidth="1"/>
    <col min="7945" max="7945" width="22" style="1" customWidth="1"/>
    <col min="7946" max="7947" width="13.85546875" style="1" customWidth="1"/>
    <col min="7948" max="8192" width="9.140625" style="1"/>
    <col min="8193" max="8193" width="4.5703125" style="1" customWidth="1"/>
    <col min="8194" max="8194" width="47.5703125" style="1" customWidth="1"/>
    <col min="8195" max="8195" width="11.5703125" style="1" customWidth="1"/>
    <col min="8196" max="8196" width="5.5703125" style="1" customWidth="1"/>
    <col min="8197" max="8197" width="9.7109375" style="1" customWidth="1"/>
    <col min="8198" max="8198" width="5.5703125" style="1" customWidth="1"/>
    <col min="8199" max="8199" width="12.28515625" style="1" customWidth="1"/>
    <col min="8200" max="8200" width="12.7109375" style="1" customWidth="1"/>
    <col min="8201" max="8201" width="22" style="1" customWidth="1"/>
    <col min="8202" max="8203" width="13.85546875" style="1" customWidth="1"/>
    <col min="8204" max="8448" width="9.140625" style="1"/>
    <col min="8449" max="8449" width="4.5703125" style="1" customWidth="1"/>
    <col min="8450" max="8450" width="47.5703125" style="1" customWidth="1"/>
    <col min="8451" max="8451" width="11.5703125" style="1" customWidth="1"/>
    <col min="8452" max="8452" width="5.5703125" style="1" customWidth="1"/>
    <col min="8453" max="8453" width="9.7109375" style="1" customWidth="1"/>
    <col min="8454" max="8454" width="5.5703125" style="1" customWidth="1"/>
    <col min="8455" max="8455" width="12.28515625" style="1" customWidth="1"/>
    <col min="8456" max="8456" width="12.7109375" style="1" customWidth="1"/>
    <col min="8457" max="8457" width="22" style="1" customWidth="1"/>
    <col min="8458" max="8459" width="13.85546875" style="1" customWidth="1"/>
    <col min="8460" max="8704" width="9.140625" style="1"/>
    <col min="8705" max="8705" width="4.5703125" style="1" customWidth="1"/>
    <col min="8706" max="8706" width="47.5703125" style="1" customWidth="1"/>
    <col min="8707" max="8707" width="11.5703125" style="1" customWidth="1"/>
    <col min="8708" max="8708" width="5.5703125" style="1" customWidth="1"/>
    <col min="8709" max="8709" width="9.7109375" style="1" customWidth="1"/>
    <col min="8710" max="8710" width="5.5703125" style="1" customWidth="1"/>
    <col min="8711" max="8711" width="12.28515625" style="1" customWidth="1"/>
    <col min="8712" max="8712" width="12.7109375" style="1" customWidth="1"/>
    <col min="8713" max="8713" width="22" style="1" customWidth="1"/>
    <col min="8714" max="8715" width="13.85546875" style="1" customWidth="1"/>
    <col min="8716" max="8960" width="9.140625" style="1"/>
    <col min="8961" max="8961" width="4.5703125" style="1" customWidth="1"/>
    <col min="8962" max="8962" width="47.5703125" style="1" customWidth="1"/>
    <col min="8963" max="8963" width="11.5703125" style="1" customWidth="1"/>
    <col min="8964" max="8964" width="5.5703125" style="1" customWidth="1"/>
    <col min="8965" max="8965" width="9.7109375" style="1" customWidth="1"/>
    <col min="8966" max="8966" width="5.5703125" style="1" customWidth="1"/>
    <col min="8967" max="8967" width="12.28515625" style="1" customWidth="1"/>
    <col min="8968" max="8968" width="12.7109375" style="1" customWidth="1"/>
    <col min="8969" max="8969" width="22" style="1" customWidth="1"/>
    <col min="8970" max="8971" width="13.85546875" style="1" customWidth="1"/>
    <col min="8972" max="9216" width="9.140625" style="1"/>
    <col min="9217" max="9217" width="4.5703125" style="1" customWidth="1"/>
    <col min="9218" max="9218" width="47.5703125" style="1" customWidth="1"/>
    <col min="9219" max="9219" width="11.5703125" style="1" customWidth="1"/>
    <col min="9220" max="9220" width="5.5703125" style="1" customWidth="1"/>
    <col min="9221" max="9221" width="9.7109375" style="1" customWidth="1"/>
    <col min="9222" max="9222" width="5.5703125" style="1" customWidth="1"/>
    <col min="9223" max="9223" width="12.28515625" style="1" customWidth="1"/>
    <col min="9224" max="9224" width="12.7109375" style="1" customWidth="1"/>
    <col min="9225" max="9225" width="22" style="1" customWidth="1"/>
    <col min="9226" max="9227" width="13.85546875" style="1" customWidth="1"/>
    <col min="9228" max="9472" width="9.140625" style="1"/>
    <col min="9473" max="9473" width="4.5703125" style="1" customWidth="1"/>
    <col min="9474" max="9474" width="47.5703125" style="1" customWidth="1"/>
    <col min="9475" max="9475" width="11.5703125" style="1" customWidth="1"/>
    <col min="9476" max="9476" width="5.5703125" style="1" customWidth="1"/>
    <col min="9477" max="9477" width="9.7109375" style="1" customWidth="1"/>
    <col min="9478" max="9478" width="5.5703125" style="1" customWidth="1"/>
    <col min="9479" max="9479" width="12.28515625" style="1" customWidth="1"/>
    <col min="9480" max="9480" width="12.7109375" style="1" customWidth="1"/>
    <col min="9481" max="9481" width="22" style="1" customWidth="1"/>
    <col min="9482" max="9483" width="13.85546875" style="1" customWidth="1"/>
    <col min="9484" max="9728" width="9.140625" style="1"/>
    <col min="9729" max="9729" width="4.5703125" style="1" customWidth="1"/>
    <col min="9730" max="9730" width="47.5703125" style="1" customWidth="1"/>
    <col min="9731" max="9731" width="11.5703125" style="1" customWidth="1"/>
    <col min="9732" max="9732" width="5.5703125" style="1" customWidth="1"/>
    <col min="9733" max="9733" width="9.7109375" style="1" customWidth="1"/>
    <col min="9734" max="9734" width="5.5703125" style="1" customWidth="1"/>
    <col min="9735" max="9735" width="12.28515625" style="1" customWidth="1"/>
    <col min="9736" max="9736" width="12.7109375" style="1" customWidth="1"/>
    <col min="9737" max="9737" width="22" style="1" customWidth="1"/>
    <col min="9738" max="9739" width="13.85546875" style="1" customWidth="1"/>
    <col min="9740" max="9984" width="9.140625" style="1"/>
    <col min="9985" max="9985" width="4.5703125" style="1" customWidth="1"/>
    <col min="9986" max="9986" width="47.5703125" style="1" customWidth="1"/>
    <col min="9987" max="9987" width="11.5703125" style="1" customWidth="1"/>
    <col min="9988" max="9988" width="5.5703125" style="1" customWidth="1"/>
    <col min="9989" max="9989" width="9.7109375" style="1" customWidth="1"/>
    <col min="9990" max="9990" width="5.5703125" style="1" customWidth="1"/>
    <col min="9991" max="9991" width="12.28515625" style="1" customWidth="1"/>
    <col min="9992" max="9992" width="12.7109375" style="1" customWidth="1"/>
    <col min="9993" max="9993" width="22" style="1" customWidth="1"/>
    <col min="9994" max="9995" width="13.85546875" style="1" customWidth="1"/>
    <col min="9996" max="10240" width="9.140625" style="1"/>
    <col min="10241" max="10241" width="4.5703125" style="1" customWidth="1"/>
    <col min="10242" max="10242" width="47.5703125" style="1" customWidth="1"/>
    <col min="10243" max="10243" width="11.5703125" style="1" customWidth="1"/>
    <col min="10244" max="10244" width="5.5703125" style="1" customWidth="1"/>
    <col min="10245" max="10245" width="9.7109375" style="1" customWidth="1"/>
    <col min="10246" max="10246" width="5.5703125" style="1" customWidth="1"/>
    <col min="10247" max="10247" width="12.28515625" style="1" customWidth="1"/>
    <col min="10248" max="10248" width="12.7109375" style="1" customWidth="1"/>
    <col min="10249" max="10249" width="22" style="1" customWidth="1"/>
    <col min="10250" max="10251" width="13.85546875" style="1" customWidth="1"/>
    <col min="10252" max="10496" width="9.140625" style="1"/>
    <col min="10497" max="10497" width="4.5703125" style="1" customWidth="1"/>
    <col min="10498" max="10498" width="47.5703125" style="1" customWidth="1"/>
    <col min="10499" max="10499" width="11.5703125" style="1" customWidth="1"/>
    <col min="10500" max="10500" width="5.5703125" style="1" customWidth="1"/>
    <col min="10501" max="10501" width="9.7109375" style="1" customWidth="1"/>
    <col min="10502" max="10502" width="5.5703125" style="1" customWidth="1"/>
    <col min="10503" max="10503" width="12.28515625" style="1" customWidth="1"/>
    <col min="10504" max="10504" width="12.7109375" style="1" customWidth="1"/>
    <col min="10505" max="10505" width="22" style="1" customWidth="1"/>
    <col min="10506" max="10507" width="13.85546875" style="1" customWidth="1"/>
    <col min="10508" max="10752" width="9.140625" style="1"/>
    <col min="10753" max="10753" width="4.5703125" style="1" customWidth="1"/>
    <col min="10754" max="10754" width="47.5703125" style="1" customWidth="1"/>
    <col min="10755" max="10755" width="11.5703125" style="1" customWidth="1"/>
    <col min="10756" max="10756" width="5.5703125" style="1" customWidth="1"/>
    <col min="10757" max="10757" width="9.7109375" style="1" customWidth="1"/>
    <col min="10758" max="10758" width="5.5703125" style="1" customWidth="1"/>
    <col min="10759" max="10759" width="12.28515625" style="1" customWidth="1"/>
    <col min="10760" max="10760" width="12.7109375" style="1" customWidth="1"/>
    <col min="10761" max="10761" width="22" style="1" customWidth="1"/>
    <col min="10762" max="10763" width="13.85546875" style="1" customWidth="1"/>
    <col min="10764" max="11008" width="9.140625" style="1"/>
    <col min="11009" max="11009" width="4.5703125" style="1" customWidth="1"/>
    <col min="11010" max="11010" width="47.5703125" style="1" customWidth="1"/>
    <col min="11011" max="11011" width="11.5703125" style="1" customWidth="1"/>
    <col min="11012" max="11012" width="5.5703125" style="1" customWidth="1"/>
    <col min="11013" max="11013" width="9.7109375" style="1" customWidth="1"/>
    <col min="11014" max="11014" width="5.5703125" style="1" customWidth="1"/>
    <col min="11015" max="11015" width="12.28515625" style="1" customWidth="1"/>
    <col min="11016" max="11016" width="12.7109375" style="1" customWidth="1"/>
    <col min="11017" max="11017" width="22" style="1" customWidth="1"/>
    <col min="11018" max="11019" width="13.85546875" style="1" customWidth="1"/>
    <col min="11020" max="11264" width="9.140625" style="1"/>
    <col min="11265" max="11265" width="4.5703125" style="1" customWidth="1"/>
    <col min="11266" max="11266" width="47.5703125" style="1" customWidth="1"/>
    <col min="11267" max="11267" width="11.5703125" style="1" customWidth="1"/>
    <col min="11268" max="11268" width="5.5703125" style="1" customWidth="1"/>
    <col min="11269" max="11269" width="9.7109375" style="1" customWidth="1"/>
    <col min="11270" max="11270" width="5.5703125" style="1" customWidth="1"/>
    <col min="11271" max="11271" width="12.28515625" style="1" customWidth="1"/>
    <col min="11272" max="11272" width="12.7109375" style="1" customWidth="1"/>
    <col min="11273" max="11273" width="22" style="1" customWidth="1"/>
    <col min="11274" max="11275" width="13.85546875" style="1" customWidth="1"/>
    <col min="11276" max="11520" width="9.140625" style="1"/>
    <col min="11521" max="11521" width="4.5703125" style="1" customWidth="1"/>
    <col min="11522" max="11522" width="47.5703125" style="1" customWidth="1"/>
    <col min="11523" max="11523" width="11.5703125" style="1" customWidth="1"/>
    <col min="11524" max="11524" width="5.5703125" style="1" customWidth="1"/>
    <col min="11525" max="11525" width="9.7109375" style="1" customWidth="1"/>
    <col min="11526" max="11526" width="5.5703125" style="1" customWidth="1"/>
    <col min="11527" max="11527" width="12.28515625" style="1" customWidth="1"/>
    <col min="11528" max="11528" width="12.7109375" style="1" customWidth="1"/>
    <col min="11529" max="11529" width="22" style="1" customWidth="1"/>
    <col min="11530" max="11531" width="13.85546875" style="1" customWidth="1"/>
    <col min="11532" max="11776" width="9.140625" style="1"/>
    <col min="11777" max="11777" width="4.5703125" style="1" customWidth="1"/>
    <col min="11778" max="11778" width="47.5703125" style="1" customWidth="1"/>
    <col min="11779" max="11779" width="11.5703125" style="1" customWidth="1"/>
    <col min="11780" max="11780" width="5.5703125" style="1" customWidth="1"/>
    <col min="11781" max="11781" width="9.7109375" style="1" customWidth="1"/>
    <col min="11782" max="11782" width="5.5703125" style="1" customWidth="1"/>
    <col min="11783" max="11783" width="12.28515625" style="1" customWidth="1"/>
    <col min="11784" max="11784" width="12.7109375" style="1" customWidth="1"/>
    <col min="11785" max="11785" width="22" style="1" customWidth="1"/>
    <col min="11786" max="11787" width="13.85546875" style="1" customWidth="1"/>
    <col min="11788" max="12032" width="9.140625" style="1"/>
    <col min="12033" max="12033" width="4.5703125" style="1" customWidth="1"/>
    <col min="12034" max="12034" width="47.5703125" style="1" customWidth="1"/>
    <col min="12035" max="12035" width="11.5703125" style="1" customWidth="1"/>
    <col min="12036" max="12036" width="5.5703125" style="1" customWidth="1"/>
    <col min="12037" max="12037" width="9.7109375" style="1" customWidth="1"/>
    <col min="12038" max="12038" width="5.5703125" style="1" customWidth="1"/>
    <col min="12039" max="12039" width="12.28515625" style="1" customWidth="1"/>
    <col min="12040" max="12040" width="12.7109375" style="1" customWidth="1"/>
    <col min="12041" max="12041" width="22" style="1" customWidth="1"/>
    <col min="12042" max="12043" width="13.85546875" style="1" customWidth="1"/>
    <col min="12044" max="12288" width="9.140625" style="1"/>
    <col min="12289" max="12289" width="4.5703125" style="1" customWidth="1"/>
    <col min="12290" max="12290" width="47.5703125" style="1" customWidth="1"/>
    <col min="12291" max="12291" width="11.5703125" style="1" customWidth="1"/>
    <col min="12292" max="12292" width="5.5703125" style="1" customWidth="1"/>
    <col min="12293" max="12293" width="9.7109375" style="1" customWidth="1"/>
    <col min="12294" max="12294" width="5.5703125" style="1" customWidth="1"/>
    <col min="12295" max="12295" width="12.28515625" style="1" customWidth="1"/>
    <col min="12296" max="12296" width="12.7109375" style="1" customWidth="1"/>
    <col min="12297" max="12297" width="22" style="1" customWidth="1"/>
    <col min="12298" max="12299" width="13.85546875" style="1" customWidth="1"/>
    <col min="12300" max="12544" width="9.140625" style="1"/>
    <col min="12545" max="12545" width="4.5703125" style="1" customWidth="1"/>
    <col min="12546" max="12546" width="47.5703125" style="1" customWidth="1"/>
    <col min="12547" max="12547" width="11.5703125" style="1" customWidth="1"/>
    <col min="12548" max="12548" width="5.5703125" style="1" customWidth="1"/>
    <col min="12549" max="12549" width="9.7109375" style="1" customWidth="1"/>
    <col min="12550" max="12550" width="5.5703125" style="1" customWidth="1"/>
    <col min="12551" max="12551" width="12.28515625" style="1" customWidth="1"/>
    <col min="12552" max="12552" width="12.7109375" style="1" customWidth="1"/>
    <col min="12553" max="12553" width="22" style="1" customWidth="1"/>
    <col min="12554" max="12555" width="13.85546875" style="1" customWidth="1"/>
    <col min="12556" max="12800" width="9.140625" style="1"/>
    <col min="12801" max="12801" width="4.5703125" style="1" customWidth="1"/>
    <col min="12802" max="12802" width="47.5703125" style="1" customWidth="1"/>
    <col min="12803" max="12803" width="11.5703125" style="1" customWidth="1"/>
    <col min="12804" max="12804" width="5.5703125" style="1" customWidth="1"/>
    <col min="12805" max="12805" width="9.7109375" style="1" customWidth="1"/>
    <col min="12806" max="12806" width="5.5703125" style="1" customWidth="1"/>
    <col min="12807" max="12807" width="12.28515625" style="1" customWidth="1"/>
    <col min="12808" max="12808" width="12.7109375" style="1" customWidth="1"/>
    <col min="12809" max="12809" width="22" style="1" customWidth="1"/>
    <col min="12810" max="12811" width="13.85546875" style="1" customWidth="1"/>
    <col min="12812" max="13056" width="9.140625" style="1"/>
    <col min="13057" max="13057" width="4.5703125" style="1" customWidth="1"/>
    <col min="13058" max="13058" width="47.5703125" style="1" customWidth="1"/>
    <col min="13059" max="13059" width="11.5703125" style="1" customWidth="1"/>
    <col min="13060" max="13060" width="5.5703125" style="1" customWidth="1"/>
    <col min="13061" max="13061" width="9.7109375" style="1" customWidth="1"/>
    <col min="13062" max="13062" width="5.5703125" style="1" customWidth="1"/>
    <col min="13063" max="13063" width="12.28515625" style="1" customWidth="1"/>
    <col min="13064" max="13064" width="12.7109375" style="1" customWidth="1"/>
    <col min="13065" max="13065" width="22" style="1" customWidth="1"/>
    <col min="13066" max="13067" width="13.85546875" style="1" customWidth="1"/>
    <col min="13068" max="13312" width="9.140625" style="1"/>
    <col min="13313" max="13313" width="4.5703125" style="1" customWidth="1"/>
    <col min="13314" max="13314" width="47.5703125" style="1" customWidth="1"/>
    <col min="13315" max="13315" width="11.5703125" style="1" customWidth="1"/>
    <col min="13316" max="13316" width="5.5703125" style="1" customWidth="1"/>
    <col min="13317" max="13317" width="9.7109375" style="1" customWidth="1"/>
    <col min="13318" max="13318" width="5.5703125" style="1" customWidth="1"/>
    <col min="13319" max="13319" width="12.28515625" style="1" customWidth="1"/>
    <col min="13320" max="13320" width="12.7109375" style="1" customWidth="1"/>
    <col min="13321" max="13321" width="22" style="1" customWidth="1"/>
    <col min="13322" max="13323" width="13.85546875" style="1" customWidth="1"/>
    <col min="13324" max="13568" width="9.140625" style="1"/>
    <col min="13569" max="13569" width="4.5703125" style="1" customWidth="1"/>
    <col min="13570" max="13570" width="47.5703125" style="1" customWidth="1"/>
    <col min="13571" max="13571" width="11.5703125" style="1" customWidth="1"/>
    <col min="13572" max="13572" width="5.5703125" style="1" customWidth="1"/>
    <col min="13573" max="13573" width="9.7109375" style="1" customWidth="1"/>
    <col min="13574" max="13574" width="5.5703125" style="1" customWidth="1"/>
    <col min="13575" max="13575" width="12.28515625" style="1" customWidth="1"/>
    <col min="13576" max="13576" width="12.7109375" style="1" customWidth="1"/>
    <col min="13577" max="13577" width="22" style="1" customWidth="1"/>
    <col min="13578" max="13579" width="13.85546875" style="1" customWidth="1"/>
    <col min="13580" max="13824" width="9.140625" style="1"/>
    <col min="13825" max="13825" width="4.5703125" style="1" customWidth="1"/>
    <col min="13826" max="13826" width="47.5703125" style="1" customWidth="1"/>
    <col min="13827" max="13827" width="11.5703125" style="1" customWidth="1"/>
    <col min="13828" max="13828" width="5.5703125" style="1" customWidth="1"/>
    <col min="13829" max="13829" width="9.7109375" style="1" customWidth="1"/>
    <col min="13830" max="13830" width="5.5703125" style="1" customWidth="1"/>
    <col min="13831" max="13831" width="12.28515625" style="1" customWidth="1"/>
    <col min="13832" max="13832" width="12.7109375" style="1" customWidth="1"/>
    <col min="13833" max="13833" width="22" style="1" customWidth="1"/>
    <col min="13834" max="13835" width="13.85546875" style="1" customWidth="1"/>
    <col min="13836" max="14080" width="9.140625" style="1"/>
    <col min="14081" max="14081" width="4.5703125" style="1" customWidth="1"/>
    <col min="14082" max="14082" width="47.5703125" style="1" customWidth="1"/>
    <col min="14083" max="14083" width="11.5703125" style="1" customWidth="1"/>
    <col min="14084" max="14084" width="5.5703125" style="1" customWidth="1"/>
    <col min="14085" max="14085" width="9.7109375" style="1" customWidth="1"/>
    <col min="14086" max="14086" width="5.5703125" style="1" customWidth="1"/>
    <col min="14087" max="14087" width="12.28515625" style="1" customWidth="1"/>
    <col min="14088" max="14088" width="12.7109375" style="1" customWidth="1"/>
    <col min="14089" max="14089" width="22" style="1" customWidth="1"/>
    <col min="14090" max="14091" width="13.85546875" style="1" customWidth="1"/>
    <col min="14092" max="14336" width="9.140625" style="1"/>
    <col min="14337" max="14337" width="4.5703125" style="1" customWidth="1"/>
    <col min="14338" max="14338" width="47.5703125" style="1" customWidth="1"/>
    <col min="14339" max="14339" width="11.5703125" style="1" customWidth="1"/>
    <col min="14340" max="14340" width="5.5703125" style="1" customWidth="1"/>
    <col min="14341" max="14341" width="9.7109375" style="1" customWidth="1"/>
    <col min="14342" max="14342" width="5.5703125" style="1" customWidth="1"/>
    <col min="14343" max="14343" width="12.28515625" style="1" customWidth="1"/>
    <col min="14344" max="14344" width="12.7109375" style="1" customWidth="1"/>
    <col min="14345" max="14345" width="22" style="1" customWidth="1"/>
    <col min="14346" max="14347" width="13.85546875" style="1" customWidth="1"/>
    <col min="14348" max="14592" width="9.140625" style="1"/>
    <col min="14593" max="14593" width="4.5703125" style="1" customWidth="1"/>
    <col min="14594" max="14594" width="47.5703125" style="1" customWidth="1"/>
    <col min="14595" max="14595" width="11.5703125" style="1" customWidth="1"/>
    <col min="14596" max="14596" width="5.5703125" style="1" customWidth="1"/>
    <col min="14597" max="14597" width="9.7109375" style="1" customWidth="1"/>
    <col min="14598" max="14598" width="5.5703125" style="1" customWidth="1"/>
    <col min="14599" max="14599" width="12.28515625" style="1" customWidth="1"/>
    <col min="14600" max="14600" width="12.7109375" style="1" customWidth="1"/>
    <col min="14601" max="14601" width="22" style="1" customWidth="1"/>
    <col min="14602" max="14603" width="13.85546875" style="1" customWidth="1"/>
    <col min="14604" max="14848" width="9.140625" style="1"/>
    <col min="14849" max="14849" width="4.5703125" style="1" customWidth="1"/>
    <col min="14850" max="14850" width="47.5703125" style="1" customWidth="1"/>
    <col min="14851" max="14851" width="11.5703125" style="1" customWidth="1"/>
    <col min="14852" max="14852" width="5.5703125" style="1" customWidth="1"/>
    <col min="14853" max="14853" width="9.7109375" style="1" customWidth="1"/>
    <col min="14854" max="14854" width="5.5703125" style="1" customWidth="1"/>
    <col min="14855" max="14855" width="12.28515625" style="1" customWidth="1"/>
    <col min="14856" max="14856" width="12.7109375" style="1" customWidth="1"/>
    <col min="14857" max="14857" width="22" style="1" customWidth="1"/>
    <col min="14858" max="14859" width="13.85546875" style="1" customWidth="1"/>
    <col min="14860" max="15104" width="9.140625" style="1"/>
    <col min="15105" max="15105" width="4.5703125" style="1" customWidth="1"/>
    <col min="15106" max="15106" width="47.5703125" style="1" customWidth="1"/>
    <col min="15107" max="15107" width="11.5703125" style="1" customWidth="1"/>
    <col min="15108" max="15108" width="5.5703125" style="1" customWidth="1"/>
    <col min="15109" max="15109" width="9.7109375" style="1" customWidth="1"/>
    <col min="15110" max="15110" width="5.5703125" style="1" customWidth="1"/>
    <col min="15111" max="15111" width="12.28515625" style="1" customWidth="1"/>
    <col min="15112" max="15112" width="12.7109375" style="1" customWidth="1"/>
    <col min="15113" max="15113" width="22" style="1" customWidth="1"/>
    <col min="15114" max="15115" width="13.85546875" style="1" customWidth="1"/>
    <col min="15116" max="15360" width="9.140625" style="1"/>
    <col min="15361" max="15361" width="4.5703125" style="1" customWidth="1"/>
    <col min="15362" max="15362" width="47.5703125" style="1" customWidth="1"/>
    <col min="15363" max="15363" width="11.5703125" style="1" customWidth="1"/>
    <col min="15364" max="15364" width="5.5703125" style="1" customWidth="1"/>
    <col min="15365" max="15365" width="9.7109375" style="1" customWidth="1"/>
    <col min="15366" max="15366" width="5.5703125" style="1" customWidth="1"/>
    <col min="15367" max="15367" width="12.28515625" style="1" customWidth="1"/>
    <col min="15368" max="15368" width="12.7109375" style="1" customWidth="1"/>
    <col min="15369" max="15369" width="22" style="1" customWidth="1"/>
    <col min="15370" max="15371" width="13.85546875" style="1" customWidth="1"/>
    <col min="15372" max="15616" width="9.140625" style="1"/>
    <col min="15617" max="15617" width="4.5703125" style="1" customWidth="1"/>
    <col min="15618" max="15618" width="47.5703125" style="1" customWidth="1"/>
    <col min="15619" max="15619" width="11.5703125" style="1" customWidth="1"/>
    <col min="15620" max="15620" width="5.5703125" style="1" customWidth="1"/>
    <col min="15621" max="15621" width="9.7109375" style="1" customWidth="1"/>
    <col min="15622" max="15622" width="5.5703125" style="1" customWidth="1"/>
    <col min="15623" max="15623" width="12.28515625" style="1" customWidth="1"/>
    <col min="15624" max="15624" width="12.7109375" style="1" customWidth="1"/>
    <col min="15625" max="15625" width="22" style="1" customWidth="1"/>
    <col min="15626" max="15627" width="13.85546875" style="1" customWidth="1"/>
    <col min="15628" max="15872" width="9.140625" style="1"/>
    <col min="15873" max="15873" width="4.5703125" style="1" customWidth="1"/>
    <col min="15874" max="15874" width="47.5703125" style="1" customWidth="1"/>
    <col min="15875" max="15875" width="11.5703125" style="1" customWidth="1"/>
    <col min="15876" max="15876" width="5.5703125" style="1" customWidth="1"/>
    <col min="15877" max="15877" width="9.7109375" style="1" customWidth="1"/>
    <col min="15878" max="15878" width="5.5703125" style="1" customWidth="1"/>
    <col min="15879" max="15879" width="12.28515625" style="1" customWidth="1"/>
    <col min="15880" max="15880" width="12.7109375" style="1" customWidth="1"/>
    <col min="15881" max="15881" width="22" style="1" customWidth="1"/>
    <col min="15882" max="15883" width="13.85546875" style="1" customWidth="1"/>
    <col min="15884" max="16128" width="9.140625" style="1"/>
    <col min="16129" max="16129" width="4.5703125" style="1" customWidth="1"/>
    <col min="16130" max="16130" width="47.5703125" style="1" customWidth="1"/>
    <col min="16131" max="16131" width="11.5703125" style="1" customWidth="1"/>
    <col min="16132" max="16132" width="5.5703125" style="1" customWidth="1"/>
    <col min="16133" max="16133" width="9.7109375" style="1" customWidth="1"/>
    <col min="16134" max="16134" width="5.5703125" style="1" customWidth="1"/>
    <col min="16135" max="16135" width="12.28515625" style="1" customWidth="1"/>
    <col min="16136" max="16136" width="12.7109375" style="1" customWidth="1"/>
    <col min="16137" max="16137" width="22" style="1" customWidth="1"/>
    <col min="16138" max="16139" width="13.85546875" style="1" customWidth="1"/>
    <col min="16140" max="16384" width="9.140625" style="1"/>
  </cols>
  <sheetData>
    <row r="1" spans="1:14" ht="19.5" customHeight="1" x14ac:dyDescent="0.2">
      <c r="B1" s="417" t="s">
        <v>1321</v>
      </c>
      <c r="C1" s="417"/>
      <c r="D1" s="417"/>
      <c r="E1" s="417"/>
    </row>
    <row r="2" spans="1:14" ht="15" x14ac:dyDescent="0.25">
      <c r="H2" s="537" t="s">
        <v>1363</v>
      </c>
    </row>
    <row r="3" spans="1:14" ht="42.75" customHeight="1" x14ac:dyDescent="0.2">
      <c r="B3" s="418" t="s">
        <v>1322</v>
      </c>
      <c r="C3" s="418"/>
      <c r="D3" s="418"/>
      <c r="E3" s="418"/>
      <c r="F3" s="418"/>
      <c r="G3" s="418"/>
      <c r="H3" s="418"/>
    </row>
    <row r="4" spans="1:14" ht="8.25" customHeight="1" x14ac:dyDescent="0.25">
      <c r="B4" s="163"/>
      <c r="C4" s="163"/>
      <c r="D4" s="163"/>
      <c r="E4" s="163"/>
      <c r="F4" s="163"/>
      <c r="G4" s="163"/>
      <c r="H4" s="163"/>
      <c r="I4" s="3"/>
    </row>
    <row r="5" spans="1:14" ht="45.75" customHeight="1" x14ac:dyDescent="0.2">
      <c r="A5" s="415" t="s">
        <v>1130</v>
      </c>
      <c r="B5" s="415" t="s">
        <v>1131</v>
      </c>
      <c r="C5" s="415" t="s">
        <v>1278</v>
      </c>
      <c r="D5" s="415" t="s">
        <v>4</v>
      </c>
      <c r="E5" s="415" t="s">
        <v>1190</v>
      </c>
      <c r="F5" s="415" t="s">
        <v>1134</v>
      </c>
      <c r="G5" s="412" t="s">
        <v>1279</v>
      </c>
      <c r="H5" s="412"/>
    </row>
    <row r="6" spans="1:14" ht="45" customHeight="1" x14ac:dyDescent="0.2">
      <c r="A6" s="415"/>
      <c r="B6" s="415"/>
      <c r="C6" s="415"/>
      <c r="D6" s="415"/>
      <c r="E6" s="415"/>
      <c r="F6" s="415"/>
      <c r="G6" s="158" t="s">
        <v>1323</v>
      </c>
      <c r="H6" s="158" t="s">
        <v>1324</v>
      </c>
      <c r="I6" s="164"/>
      <c r="J6" s="164"/>
      <c r="K6" s="5"/>
      <c r="L6" s="165"/>
      <c r="M6" s="165"/>
      <c r="N6" s="5"/>
    </row>
    <row r="7" spans="1:14" ht="13.5" x14ac:dyDescent="0.2">
      <c r="A7" s="166">
        <v>1</v>
      </c>
      <c r="B7" s="166">
        <v>2</v>
      </c>
      <c r="C7" s="166">
        <v>3</v>
      </c>
      <c r="D7" s="166">
        <v>4</v>
      </c>
      <c r="E7" s="166">
        <v>5</v>
      </c>
      <c r="F7" s="166">
        <v>6</v>
      </c>
      <c r="G7" s="166">
        <v>7</v>
      </c>
      <c r="H7" s="166">
        <v>8</v>
      </c>
    </row>
    <row r="8" spans="1:14" ht="30.75" customHeight="1" x14ac:dyDescent="0.2">
      <c r="A8" s="513">
        <v>1</v>
      </c>
      <c r="B8" s="514" t="s">
        <v>1224</v>
      </c>
      <c r="C8" s="515">
        <v>7130601958</v>
      </c>
      <c r="D8" s="516" t="s">
        <v>271</v>
      </c>
      <c r="E8" s="517">
        <f>VLOOKUP(C8,'SOR RATE'!A:D,4,0)/1000</f>
        <v>62.813760000000002</v>
      </c>
      <c r="F8" s="518">
        <v>482.3</v>
      </c>
      <c r="G8" s="517">
        <f>E8*F8</f>
        <v>30295.076448000003</v>
      </c>
      <c r="H8" s="517">
        <f>E8*F8</f>
        <v>30295.076448000003</v>
      </c>
      <c r="I8" s="132"/>
      <c r="J8" s="132"/>
      <c r="K8" s="73"/>
      <c r="L8" s="73"/>
      <c r="M8" s="73"/>
    </row>
    <row r="9" spans="1:14" ht="30.75" customHeight="1" x14ac:dyDescent="0.2">
      <c r="A9" s="513">
        <v>2</v>
      </c>
      <c r="B9" s="514" t="s">
        <v>1325</v>
      </c>
      <c r="C9" s="515">
        <v>7130310045</v>
      </c>
      <c r="D9" s="513" t="s">
        <v>958</v>
      </c>
      <c r="E9" s="517">
        <f>VLOOKUP(C9,'SOR RATE'!A:D,4,0)</f>
        <v>494.42</v>
      </c>
      <c r="F9" s="513">
        <v>50</v>
      </c>
      <c r="G9" s="517">
        <f>E9*F9</f>
        <v>24721</v>
      </c>
      <c r="H9" s="513"/>
    </row>
    <row r="10" spans="1:14" ht="30.75" customHeight="1" x14ac:dyDescent="0.2">
      <c r="A10" s="513">
        <v>3</v>
      </c>
      <c r="B10" s="514" t="s">
        <v>1326</v>
      </c>
      <c r="C10" s="515">
        <v>7130310046</v>
      </c>
      <c r="D10" s="513" t="s">
        <v>958</v>
      </c>
      <c r="E10" s="517">
        <f>VLOOKUP(C10,'SOR RATE'!A:D,4,0)</f>
        <v>540.44000000000005</v>
      </c>
      <c r="F10" s="513">
        <v>50</v>
      </c>
      <c r="G10" s="513"/>
      <c r="H10" s="517">
        <f t="shared" ref="H10:H15" si="0">E10*F10</f>
        <v>27022.000000000004</v>
      </c>
    </row>
    <row r="11" spans="1:14" ht="15.75" customHeight="1" x14ac:dyDescent="0.2">
      <c r="A11" s="513">
        <v>4</v>
      </c>
      <c r="B11" s="526" t="s">
        <v>1146</v>
      </c>
      <c r="C11" s="515">
        <v>7130820013</v>
      </c>
      <c r="D11" s="513" t="s">
        <v>73</v>
      </c>
      <c r="E11" s="517">
        <f>VLOOKUP(C11,'SOR RATE'!A:D,4,0)</f>
        <v>204.36</v>
      </c>
      <c r="F11" s="513">
        <v>3</v>
      </c>
      <c r="G11" s="517">
        <f>E11*F11</f>
        <v>613.08000000000004</v>
      </c>
      <c r="H11" s="517">
        <f t="shared" si="0"/>
        <v>613.08000000000004</v>
      </c>
      <c r="I11" s="187"/>
      <c r="J11" s="188"/>
    </row>
    <row r="12" spans="1:14" ht="15.75" customHeight="1" x14ac:dyDescent="0.2">
      <c r="A12" s="513">
        <v>5</v>
      </c>
      <c r="B12" s="519" t="s">
        <v>1286</v>
      </c>
      <c r="C12" s="513">
        <v>7130870013</v>
      </c>
      <c r="D12" s="513" t="s">
        <v>197</v>
      </c>
      <c r="E12" s="517">
        <f>VLOOKUP(C12,'SOR RATE'!A:D,4,0)</f>
        <v>149.30000000000001</v>
      </c>
      <c r="F12" s="513">
        <v>1</v>
      </c>
      <c r="G12" s="517">
        <f>E12*F12</f>
        <v>149.30000000000001</v>
      </c>
      <c r="H12" s="517">
        <f t="shared" si="0"/>
        <v>149.30000000000001</v>
      </c>
    </row>
    <row r="13" spans="1:14" ht="15.75" customHeight="1" x14ac:dyDescent="0.2">
      <c r="A13" s="513">
        <v>6</v>
      </c>
      <c r="B13" s="521" t="s">
        <v>399</v>
      </c>
      <c r="C13" s="513">
        <v>7130810681</v>
      </c>
      <c r="D13" s="513" t="s">
        <v>73</v>
      </c>
      <c r="E13" s="517">
        <f>VLOOKUP(C13,'SOR RATE'!A:D,4,0)</f>
        <v>4012.81</v>
      </c>
      <c r="F13" s="513">
        <v>2</v>
      </c>
      <c r="G13" s="517">
        <f>E13*F13</f>
        <v>8025.62</v>
      </c>
      <c r="H13" s="517">
        <f t="shared" si="0"/>
        <v>8025.62</v>
      </c>
    </row>
    <row r="14" spans="1:14" ht="15.75" customHeight="1" x14ac:dyDescent="0.2">
      <c r="A14" s="513">
        <v>7</v>
      </c>
      <c r="B14" s="521" t="s">
        <v>1287</v>
      </c>
      <c r="C14" s="513">
        <v>7130860033</v>
      </c>
      <c r="D14" s="513" t="s">
        <v>120</v>
      </c>
      <c r="E14" s="517">
        <f>VLOOKUP(C14,'SOR RATE'!A:D,4,0)</f>
        <v>986.29</v>
      </c>
      <c r="F14" s="513">
        <v>2</v>
      </c>
      <c r="G14" s="517">
        <f>E14*F14</f>
        <v>1972.58</v>
      </c>
      <c r="H14" s="517">
        <f t="shared" si="0"/>
        <v>1972.58</v>
      </c>
    </row>
    <row r="15" spans="1:14" ht="15.75" customHeight="1" x14ac:dyDescent="0.2">
      <c r="A15" s="513">
        <v>8</v>
      </c>
      <c r="B15" s="521" t="s">
        <v>1288</v>
      </c>
      <c r="C15" s="513">
        <v>7130860076</v>
      </c>
      <c r="D15" s="513" t="s">
        <v>271</v>
      </c>
      <c r="E15" s="517">
        <f>VLOOKUP(C15,'SOR RATE'!A:D,4,0)/1000</f>
        <v>90.680610000000001</v>
      </c>
      <c r="F15" s="513">
        <v>17</v>
      </c>
      <c r="G15" s="517">
        <f>E15*F15</f>
        <v>1541.5703699999999</v>
      </c>
      <c r="H15" s="517">
        <f t="shared" si="0"/>
        <v>1541.5703699999999</v>
      </c>
    </row>
    <row r="16" spans="1:14" ht="30.75" customHeight="1" x14ac:dyDescent="0.2">
      <c r="A16" s="573">
        <v>9</v>
      </c>
      <c r="B16" s="522" t="s">
        <v>1327</v>
      </c>
      <c r="C16" s="513">
        <v>7130200202</v>
      </c>
      <c r="D16" s="523" t="s">
        <v>9</v>
      </c>
      <c r="E16" s="517">
        <f>VLOOKUP(C16,'SOR RATE'!A:D,4,0)</f>
        <v>2970</v>
      </c>
      <c r="F16" s="82">
        <f>0.65+0.6</f>
        <v>1.25</v>
      </c>
      <c r="G16" s="517">
        <f t="shared" ref="G16:G21" si="1">E16*F16</f>
        <v>3712.5</v>
      </c>
      <c r="H16" s="517">
        <f t="shared" ref="H16:H21" si="2">E16*F16</f>
        <v>3712.5</v>
      </c>
      <c r="I16" s="220" t="s">
        <v>10</v>
      </c>
      <c r="J16" s="167"/>
    </row>
    <row r="17" spans="1:13" ht="15.75" customHeight="1" x14ac:dyDescent="0.2">
      <c r="A17" s="524">
        <v>10</v>
      </c>
      <c r="B17" s="525" t="s">
        <v>1204</v>
      </c>
      <c r="C17" s="515">
        <v>7130211158</v>
      </c>
      <c r="D17" s="516" t="s">
        <v>25</v>
      </c>
      <c r="E17" s="517">
        <f>VLOOKUP(C17,'SOR RATE'!A:D,4,0)</f>
        <v>181.98</v>
      </c>
      <c r="F17" s="513">
        <v>1</v>
      </c>
      <c r="G17" s="517">
        <f t="shared" si="1"/>
        <v>181.98</v>
      </c>
      <c r="H17" s="517">
        <f t="shared" si="2"/>
        <v>181.98</v>
      </c>
    </row>
    <row r="18" spans="1:13" ht="15.75" customHeight="1" x14ac:dyDescent="0.2">
      <c r="A18" s="513">
        <v>11</v>
      </c>
      <c r="B18" s="525" t="s">
        <v>1205</v>
      </c>
      <c r="C18" s="515">
        <v>7130210809</v>
      </c>
      <c r="D18" s="516" t="s">
        <v>25</v>
      </c>
      <c r="E18" s="517">
        <f>VLOOKUP(C18,'SOR RATE'!A:D,4,0)</f>
        <v>406.6</v>
      </c>
      <c r="F18" s="513">
        <v>1</v>
      </c>
      <c r="G18" s="517">
        <f t="shared" si="1"/>
        <v>406.6</v>
      </c>
      <c r="H18" s="517">
        <f t="shared" si="2"/>
        <v>406.6</v>
      </c>
    </row>
    <row r="19" spans="1:13" ht="15.75" customHeight="1" x14ac:dyDescent="0.2">
      <c r="A19" s="524">
        <v>12</v>
      </c>
      <c r="B19" s="514" t="s">
        <v>1160</v>
      </c>
      <c r="C19" s="515">
        <v>7130610206</v>
      </c>
      <c r="D19" s="516" t="s">
        <v>271</v>
      </c>
      <c r="E19" s="517">
        <f>VLOOKUP(C19,'SOR RATE'!A:D,4,0)/1000</f>
        <v>106.03427000000001</v>
      </c>
      <c r="F19" s="513">
        <v>2</v>
      </c>
      <c r="G19" s="517">
        <f t="shared" si="1"/>
        <v>212.06854000000001</v>
      </c>
      <c r="H19" s="517">
        <f t="shared" si="2"/>
        <v>212.06854000000001</v>
      </c>
      <c r="I19" s="71"/>
      <c r="J19" s="70"/>
      <c r="K19" s="73"/>
    </row>
    <row r="20" spans="1:13" ht="15.75" customHeight="1" x14ac:dyDescent="0.2">
      <c r="A20" s="513">
        <v>13</v>
      </c>
      <c r="B20" s="525" t="s">
        <v>1206</v>
      </c>
      <c r="C20" s="515">
        <v>7130880041</v>
      </c>
      <c r="D20" s="516" t="s">
        <v>120</v>
      </c>
      <c r="E20" s="517">
        <f>VLOOKUP(C20,'SOR RATE'!A:D,4,0)</f>
        <v>123.66</v>
      </c>
      <c r="F20" s="513">
        <v>1</v>
      </c>
      <c r="G20" s="517">
        <f t="shared" si="1"/>
        <v>123.66</v>
      </c>
      <c r="H20" s="517">
        <f t="shared" si="2"/>
        <v>123.66</v>
      </c>
    </row>
    <row r="21" spans="1:13" ht="15.75" customHeight="1" x14ac:dyDescent="0.2">
      <c r="A21" s="524">
        <v>14</v>
      </c>
      <c r="B21" s="514" t="s">
        <v>1257</v>
      </c>
      <c r="C21" s="515">
        <v>7130810692</v>
      </c>
      <c r="D21" s="516" t="s">
        <v>351</v>
      </c>
      <c r="E21" s="517">
        <f>VLOOKUP(C21,'SOR RATE'!A:D,4,0)</f>
        <v>447.87</v>
      </c>
      <c r="F21" s="513">
        <v>4</v>
      </c>
      <c r="G21" s="517">
        <f t="shared" si="1"/>
        <v>1791.48</v>
      </c>
      <c r="H21" s="517">
        <f t="shared" si="2"/>
        <v>1791.48</v>
      </c>
    </row>
    <row r="22" spans="1:13" ht="15.75" customHeight="1" x14ac:dyDescent="0.2">
      <c r="A22" s="524">
        <v>15</v>
      </c>
      <c r="B22" s="525" t="s">
        <v>1290</v>
      </c>
      <c r="C22" s="515">
        <v>7130620609</v>
      </c>
      <c r="D22" s="516" t="s">
        <v>271</v>
      </c>
      <c r="E22" s="517">
        <f>VLOOKUP(C22,'SOR RATE'!A:D,4,0)</f>
        <v>81.75</v>
      </c>
      <c r="F22" s="513">
        <v>5</v>
      </c>
      <c r="G22" s="517">
        <f>E22*F22</f>
        <v>408.75</v>
      </c>
      <c r="H22" s="517">
        <f>E22*F22</f>
        <v>408.75</v>
      </c>
    </row>
    <row r="23" spans="1:13" ht="15.75" customHeight="1" x14ac:dyDescent="0.2">
      <c r="A23" s="513">
        <v>16</v>
      </c>
      <c r="B23" s="525" t="s">
        <v>1291</v>
      </c>
      <c r="C23" s="515">
        <v>7130620614</v>
      </c>
      <c r="D23" s="516" t="s">
        <v>271</v>
      </c>
      <c r="E23" s="517">
        <f>VLOOKUP(C23,'SOR RATE'!A:D,4,0)</f>
        <v>80.39</v>
      </c>
      <c r="F23" s="513">
        <v>1</v>
      </c>
      <c r="G23" s="517">
        <f>E23*F23</f>
        <v>80.39</v>
      </c>
      <c r="H23" s="517">
        <f>E23*F23</f>
        <v>80.39</v>
      </c>
    </row>
    <row r="24" spans="1:13" ht="15.75" customHeight="1" x14ac:dyDescent="0.2">
      <c r="A24" s="513">
        <v>17</v>
      </c>
      <c r="B24" s="526" t="s">
        <v>1292</v>
      </c>
      <c r="C24" s="513">
        <v>7130320044</v>
      </c>
      <c r="D24" s="516" t="s">
        <v>197</v>
      </c>
      <c r="E24" s="517">
        <f>VLOOKUP(C24,'SOR RATE'!A:D,4,0)</f>
        <v>1062.42</v>
      </c>
      <c r="F24" s="513">
        <v>2</v>
      </c>
      <c r="G24" s="517">
        <f>E24*F24</f>
        <v>2124.84</v>
      </c>
      <c r="H24" s="517">
        <f>+G24</f>
        <v>2124.84</v>
      </c>
      <c r="I24" s="7"/>
      <c r="J24" s="67"/>
      <c r="K24" s="168"/>
      <c r="L24" s="140"/>
      <c r="M24" s="140"/>
    </row>
    <row r="25" spans="1:13" ht="41.25" customHeight="1" x14ac:dyDescent="0.2">
      <c r="A25" s="513">
        <v>18</v>
      </c>
      <c r="B25" s="526" t="s">
        <v>1328</v>
      </c>
      <c r="C25" s="513">
        <v>7130642039</v>
      </c>
      <c r="D25" s="527" t="s">
        <v>120</v>
      </c>
      <c r="E25" s="517">
        <f>VLOOKUP(C25,'SOR RATE'!A:D,4,0)</f>
        <v>1058.93</v>
      </c>
      <c r="F25" s="513">
        <v>3</v>
      </c>
      <c r="G25" s="517">
        <f>E25*F25</f>
        <v>3176.79</v>
      </c>
      <c r="H25" s="517">
        <f>+G25</f>
        <v>3176.79</v>
      </c>
      <c r="I25" s="7"/>
      <c r="J25" s="67"/>
      <c r="K25" s="67"/>
    </row>
    <row r="26" spans="1:13" ht="16.5" customHeight="1" x14ac:dyDescent="0.2">
      <c r="A26" s="513">
        <v>19</v>
      </c>
      <c r="B26" s="526" t="s">
        <v>164</v>
      </c>
      <c r="C26" s="527">
        <v>7130320045</v>
      </c>
      <c r="D26" s="527" t="s">
        <v>120</v>
      </c>
      <c r="E26" s="517">
        <f>VLOOKUP(C26,'SOR RATE'!A:D,4,0)</f>
        <v>31.56</v>
      </c>
      <c r="F26" s="513">
        <v>25</v>
      </c>
      <c r="G26" s="517">
        <f>E26*F26</f>
        <v>789</v>
      </c>
      <c r="H26" s="517">
        <f>+G26</f>
        <v>789</v>
      </c>
      <c r="I26" s="7"/>
      <c r="J26" s="67"/>
      <c r="K26" s="67"/>
    </row>
    <row r="27" spans="1:13" ht="15.75" customHeight="1" x14ac:dyDescent="0.2">
      <c r="A27" s="529">
        <v>20</v>
      </c>
      <c r="B27" s="530" t="s">
        <v>1164</v>
      </c>
      <c r="C27" s="531"/>
      <c r="D27" s="531"/>
      <c r="E27" s="529"/>
      <c r="F27" s="529"/>
      <c r="G27" s="532">
        <f>SUM(G8:G26)</f>
        <v>80326.285357999994</v>
      </c>
      <c r="H27" s="532">
        <f>SUM(H8:H26)</f>
        <v>82627.285357999994</v>
      </c>
      <c r="J27" s="44"/>
      <c r="K27" s="44"/>
    </row>
    <row r="28" spans="1:13" ht="15.75" customHeight="1" x14ac:dyDescent="0.2">
      <c r="A28" s="529">
        <v>21</v>
      </c>
      <c r="B28" s="530" t="s">
        <v>1165</v>
      </c>
      <c r="C28" s="531"/>
      <c r="D28" s="531"/>
      <c r="E28" s="529"/>
      <c r="F28" s="529"/>
      <c r="G28" s="532">
        <f>G27/1.18</f>
        <v>68073.123184745768</v>
      </c>
      <c r="H28" s="532">
        <f>H27/1.18</f>
        <v>70023.123184745768</v>
      </c>
      <c r="I28" s="73"/>
      <c r="J28" s="44"/>
      <c r="K28" s="44"/>
    </row>
    <row r="29" spans="1:13" ht="16.5" customHeight="1" x14ac:dyDescent="0.2">
      <c r="A29" s="513">
        <v>22</v>
      </c>
      <c r="B29" s="514" t="s">
        <v>1166</v>
      </c>
      <c r="C29" s="524"/>
      <c r="D29" s="524"/>
      <c r="E29" s="513">
        <v>7.4999999999999997E-2</v>
      </c>
      <c r="F29" s="513"/>
      <c r="G29" s="517">
        <f>E29*G27</f>
        <v>6024.471401849999</v>
      </c>
      <c r="H29" s="517">
        <f>E29*H27</f>
        <v>6197.0464018499997</v>
      </c>
      <c r="I29" s="145"/>
    </row>
    <row r="30" spans="1:13" ht="16.5" customHeight="1" x14ac:dyDescent="0.2">
      <c r="A30" s="513">
        <v>23</v>
      </c>
      <c r="B30" s="525" t="s">
        <v>1369</v>
      </c>
      <c r="C30" s="524"/>
      <c r="D30" s="524"/>
      <c r="E30" s="517">
        <v>17915.849999999999</v>
      </c>
      <c r="F30" s="513">
        <v>1</v>
      </c>
      <c r="G30" s="517">
        <f>E30*F30</f>
        <v>17915.849999999999</v>
      </c>
      <c r="H30" s="517">
        <f>E30*F30</f>
        <v>17915.849999999999</v>
      </c>
      <c r="I30" s="56"/>
    </row>
    <row r="31" spans="1:13" ht="15.75" customHeight="1" x14ac:dyDescent="0.2">
      <c r="A31" s="513">
        <v>24</v>
      </c>
      <c r="B31" s="525" t="s">
        <v>1329</v>
      </c>
      <c r="C31" s="524"/>
      <c r="D31" s="524"/>
      <c r="E31" s="528">
        <v>0.04</v>
      </c>
      <c r="F31" s="513"/>
      <c r="G31" s="517">
        <f>E31*G28</f>
        <v>2722.9249273898308</v>
      </c>
      <c r="H31" s="517">
        <f>E31*H28</f>
        <v>2800.9249273898308</v>
      </c>
      <c r="I31" s="84"/>
      <c r="K31" s="160"/>
    </row>
    <row r="32" spans="1:13" ht="15.75" customHeight="1" x14ac:dyDescent="0.2">
      <c r="A32" s="513">
        <v>25</v>
      </c>
      <c r="B32" s="533" t="s">
        <v>1208</v>
      </c>
      <c r="C32" s="524"/>
      <c r="D32" s="513" t="s">
        <v>9</v>
      </c>
      <c r="E32" s="517">
        <f>609.17479416*1.055*1.035</f>
        <v>665.17318711315795</v>
      </c>
      <c r="F32" s="513">
        <v>1.25</v>
      </c>
      <c r="G32" s="517">
        <f>E32*F32</f>
        <v>831.46648389144741</v>
      </c>
      <c r="H32" s="517">
        <f>E32*F32</f>
        <v>831.46648389144741</v>
      </c>
      <c r="I32" s="169"/>
    </row>
    <row r="33" spans="1:10" ht="15.75" customHeight="1" x14ac:dyDescent="0.2">
      <c r="A33" s="513">
        <v>26</v>
      </c>
      <c r="B33" s="526" t="s">
        <v>1295</v>
      </c>
      <c r="C33" s="534"/>
      <c r="D33" s="527" t="s">
        <v>120</v>
      </c>
      <c r="E33" s="528">
        <f>2765.88288883852*1.055*1.035</f>
        <v>3020.1366733950008</v>
      </c>
      <c r="F33" s="513">
        <v>2</v>
      </c>
      <c r="G33" s="517">
        <f>E33*F33</f>
        <v>6040.2733467900016</v>
      </c>
      <c r="H33" s="517">
        <f>E33*F33</f>
        <v>6040.2733467900016</v>
      </c>
    </row>
    <row r="34" spans="1:10" ht="39.75" customHeight="1" x14ac:dyDescent="0.2">
      <c r="A34" s="574">
        <v>27</v>
      </c>
      <c r="B34" s="575" t="s">
        <v>1330</v>
      </c>
      <c r="C34" s="534"/>
      <c r="D34" s="527"/>
      <c r="E34" s="528"/>
      <c r="F34" s="513"/>
      <c r="G34" s="517">
        <f>(G27+G29+G30+G31+G32+G33)*0.125</f>
        <v>14232.658939740159</v>
      </c>
      <c r="H34" s="517">
        <f>(H27+H29+H30+H31+H32+H33)*0.125</f>
        <v>14551.60581474016</v>
      </c>
    </row>
    <row r="35" spans="1:10" ht="27.75" customHeight="1" x14ac:dyDescent="0.2">
      <c r="A35" s="576">
        <v>28</v>
      </c>
      <c r="B35" s="577" t="s">
        <v>1331</v>
      </c>
      <c r="C35" s="534"/>
      <c r="D35" s="527"/>
      <c r="E35" s="528"/>
      <c r="F35" s="513"/>
      <c r="G35" s="532">
        <f>SUM(G28:G34)</f>
        <v>115840.76828440718</v>
      </c>
      <c r="H35" s="532">
        <f>SUM(H28:H34)</f>
        <v>118360.2901594072</v>
      </c>
    </row>
    <row r="36" spans="1:10" ht="16.5" customHeight="1" x14ac:dyDescent="0.2">
      <c r="A36" s="523">
        <v>29</v>
      </c>
      <c r="B36" s="514" t="s">
        <v>1332</v>
      </c>
      <c r="C36" s="534"/>
      <c r="D36" s="527"/>
      <c r="E36" s="528">
        <v>0.09</v>
      </c>
      <c r="F36" s="513"/>
      <c r="G36" s="528">
        <f>G35*E36</f>
        <v>10425.669145596647</v>
      </c>
      <c r="H36" s="528">
        <f>H35*E36</f>
        <v>10652.426114346648</v>
      </c>
    </row>
    <row r="37" spans="1:10" ht="16.5" customHeight="1" x14ac:dyDescent="0.2">
      <c r="A37" s="523">
        <v>30</v>
      </c>
      <c r="B37" s="514" t="s">
        <v>1333</v>
      </c>
      <c r="C37" s="534"/>
      <c r="D37" s="527"/>
      <c r="E37" s="528">
        <v>0.09</v>
      </c>
      <c r="F37" s="513"/>
      <c r="G37" s="517">
        <f>G35*E37</f>
        <v>10425.669145596647</v>
      </c>
      <c r="H37" s="517">
        <f>H35*E37</f>
        <v>10652.426114346648</v>
      </c>
      <c r="I37" s="71"/>
      <c r="J37" s="70"/>
    </row>
    <row r="38" spans="1:10" ht="16.5" customHeight="1" x14ac:dyDescent="0.2">
      <c r="A38" s="523">
        <v>31</v>
      </c>
      <c r="B38" s="514" t="s">
        <v>1334</v>
      </c>
      <c r="C38" s="524"/>
      <c r="D38" s="524"/>
      <c r="E38" s="524"/>
      <c r="F38" s="524"/>
      <c r="G38" s="536">
        <f>G35+G36+G37</f>
        <v>136692.10657560048</v>
      </c>
      <c r="H38" s="536">
        <f>H35+H36+H37</f>
        <v>139665.1423881005</v>
      </c>
    </row>
    <row r="39" spans="1:10" ht="16.5" customHeight="1" x14ac:dyDescent="0.2">
      <c r="A39" s="529">
        <v>32</v>
      </c>
      <c r="B39" s="535" t="s">
        <v>1183</v>
      </c>
      <c r="C39" s="256"/>
      <c r="D39" s="256"/>
      <c r="E39" s="256"/>
      <c r="F39" s="256"/>
      <c r="G39" s="536">
        <f>ROUND(G38,0)</f>
        <v>136692</v>
      </c>
      <c r="H39" s="536">
        <f>ROUND(H38,0)</f>
        <v>139665</v>
      </c>
    </row>
    <row r="41" spans="1:10" ht="15" customHeight="1" x14ac:dyDescent="0.2">
      <c r="A41" s="170"/>
      <c r="B41" s="67"/>
      <c r="C41" s="67"/>
      <c r="D41" s="67"/>
      <c r="E41" s="67"/>
      <c r="F41" s="67"/>
    </row>
    <row r="42" spans="1:10" ht="12" customHeight="1" x14ac:dyDescent="0.2">
      <c r="A42" s="170"/>
      <c r="B42" s="67"/>
      <c r="C42" s="67"/>
      <c r="D42" s="67"/>
      <c r="E42" s="67"/>
      <c r="F42" s="67"/>
    </row>
    <row r="43" spans="1:10" ht="12" customHeight="1" x14ac:dyDescent="0.2">
      <c r="A43" s="170"/>
      <c r="B43" s="67"/>
      <c r="C43" s="67"/>
      <c r="D43" s="67"/>
      <c r="E43" s="67"/>
      <c r="F43" s="67"/>
    </row>
    <row r="44" spans="1:10" ht="12" customHeight="1" x14ac:dyDescent="0.2">
      <c r="A44" s="170"/>
      <c r="B44" s="67"/>
      <c r="C44" s="67"/>
      <c r="D44" s="67"/>
      <c r="E44" s="67"/>
      <c r="F44" s="67"/>
    </row>
    <row r="46" spans="1:10" ht="12.75" customHeight="1" x14ac:dyDescent="0.3">
      <c r="A46" s="172"/>
    </row>
  </sheetData>
  <mergeCells count="9">
    <mergeCell ref="B1:E1"/>
    <mergeCell ref="B3:H3"/>
    <mergeCell ref="A5:A6"/>
    <mergeCell ref="B5:B6"/>
    <mergeCell ref="C5:C6"/>
    <mergeCell ref="D5:D6"/>
    <mergeCell ref="E5:E6"/>
    <mergeCell ref="F5:F6"/>
    <mergeCell ref="G5:H5"/>
  </mergeCells>
  <conditionalFormatting sqref="B27">
    <cfRule type="cellIs" dxfId="3" priority="2" stopIfTrue="1" operator="equal">
      <formula>"?"</formula>
    </cfRule>
  </conditionalFormatting>
  <conditionalFormatting sqref="B28">
    <cfRule type="cellIs" dxfId="2" priority="1" stopIfTrue="1" operator="equal">
      <formula>"?"</formula>
    </cfRule>
  </conditionalFormatting>
  <pageMargins left="0.82677165354330717" right="0.11811023622047245" top="0.70866141732283472" bottom="0.31496062992125984" header="0.51181102362204722" footer="0.15748031496062992"/>
  <pageSetup scale="11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9"/>
  <sheetViews>
    <sheetView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I6" sqref="I6"/>
    </sheetView>
  </sheetViews>
  <sheetFormatPr defaultRowHeight="12.75" x14ac:dyDescent="0.2"/>
  <cols>
    <col min="1" max="1" width="5.28515625" style="1" customWidth="1"/>
    <col min="2" max="2" width="70.5703125" style="1" customWidth="1"/>
    <col min="3" max="3" width="13.42578125" style="1" customWidth="1"/>
    <col min="4" max="4" width="6.7109375" style="1" customWidth="1"/>
    <col min="5" max="5" width="10.7109375" style="1" customWidth="1"/>
    <col min="6" max="6" width="6.42578125" style="1" customWidth="1"/>
    <col min="7" max="8" width="12.7109375" style="1" customWidth="1"/>
    <col min="9" max="9" width="18.28515625" style="1" customWidth="1"/>
    <col min="10" max="10" width="16.140625" style="1" customWidth="1"/>
    <col min="11" max="11" width="30" style="1" customWidth="1"/>
    <col min="12" max="12" width="11.28515625" style="1" customWidth="1"/>
    <col min="13" max="16" width="9.140625" style="1"/>
    <col min="17" max="17" width="11" style="1" bestFit="1" customWidth="1"/>
    <col min="18" max="256" width="9.140625" style="1"/>
    <col min="257" max="257" width="5.28515625" style="1" customWidth="1"/>
    <col min="258" max="258" width="70.5703125" style="1" customWidth="1"/>
    <col min="259" max="259" width="13.42578125" style="1" customWidth="1"/>
    <col min="260" max="260" width="6.7109375" style="1" customWidth="1"/>
    <col min="261" max="261" width="10.7109375" style="1" customWidth="1"/>
    <col min="262" max="262" width="6.42578125" style="1" customWidth="1"/>
    <col min="263" max="264" width="12.7109375" style="1" customWidth="1"/>
    <col min="265" max="265" width="18.28515625" style="1" customWidth="1"/>
    <col min="266" max="266" width="16.140625" style="1" customWidth="1"/>
    <col min="267" max="267" width="30" style="1" customWidth="1"/>
    <col min="268" max="268" width="11.28515625" style="1" customWidth="1"/>
    <col min="269" max="272" width="9.140625" style="1"/>
    <col min="273" max="273" width="11" style="1" bestFit="1" customWidth="1"/>
    <col min="274" max="512" width="9.140625" style="1"/>
    <col min="513" max="513" width="5.28515625" style="1" customWidth="1"/>
    <col min="514" max="514" width="70.5703125" style="1" customWidth="1"/>
    <col min="515" max="515" width="13.42578125" style="1" customWidth="1"/>
    <col min="516" max="516" width="6.7109375" style="1" customWidth="1"/>
    <col min="517" max="517" width="10.7109375" style="1" customWidth="1"/>
    <col min="518" max="518" width="6.42578125" style="1" customWidth="1"/>
    <col min="519" max="520" width="12.7109375" style="1" customWidth="1"/>
    <col min="521" max="521" width="18.28515625" style="1" customWidth="1"/>
    <col min="522" max="522" width="16.140625" style="1" customWidth="1"/>
    <col min="523" max="523" width="30" style="1" customWidth="1"/>
    <col min="524" max="524" width="11.28515625" style="1" customWidth="1"/>
    <col min="525" max="528" width="9.140625" style="1"/>
    <col min="529" max="529" width="11" style="1" bestFit="1" customWidth="1"/>
    <col min="530" max="768" width="9.140625" style="1"/>
    <col min="769" max="769" width="5.28515625" style="1" customWidth="1"/>
    <col min="770" max="770" width="70.5703125" style="1" customWidth="1"/>
    <col min="771" max="771" width="13.42578125" style="1" customWidth="1"/>
    <col min="772" max="772" width="6.7109375" style="1" customWidth="1"/>
    <col min="773" max="773" width="10.7109375" style="1" customWidth="1"/>
    <col min="774" max="774" width="6.42578125" style="1" customWidth="1"/>
    <col min="775" max="776" width="12.7109375" style="1" customWidth="1"/>
    <col min="777" max="777" width="18.28515625" style="1" customWidth="1"/>
    <col min="778" max="778" width="16.140625" style="1" customWidth="1"/>
    <col min="779" max="779" width="30" style="1" customWidth="1"/>
    <col min="780" max="780" width="11.28515625" style="1" customWidth="1"/>
    <col min="781" max="784" width="9.140625" style="1"/>
    <col min="785" max="785" width="11" style="1" bestFit="1" customWidth="1"/>
    <col min="786" max="1024" width="9.140625" style="1"/>
    <col min="1025" max="1025" width="5.28515625" style="1" customWidth="1"/>
    <col min="1026" max="1026" width="70.5703125" style="1" customWidth="1"/>
    <col min="1027" max="1027" width="13.42578125" style="1" customWidth="1"/>
    <col min="1028" max="1028" width="6.7109375" style="1" customWidth="1"/>
    <col min="1029" max="1029" width="10.7109375" style="1" customWidth="1"/>
    <col min="1030" max="1030" width="6.42578125" style="1" customWidth="1"/>
    <col min="1031" max="1032" width="12.7109375" style="1" customWidth="1"/>
    <col min="1033" max="1033" width="18.28515625" style="1" customWidth="1"/>
    <col min="1034" max="1034" width="16.140625" style="1" customWidth="1"/>
    <col min="1035" max="1035" width="30" style="1" customWidth="1"/>
    <col min="1036" max="1036" width="11.28515625" style="1" customWidth="1"/>
    <col min="1037" max="1040" width="9.140625" style="1"/>
    <col min="1041" max="1041" width="11" style="1" bestFit="1" customWidth="1"/>
    <col min="1042" max="1280" width="9.140625" style="1"/>
    <col min="1281" max="1281" width="5.28515625" style="1" customWidth="1"/>
    <col min="1282" max="1282" width="70.5703125" style="1" customWidth="1"/>
    <col min="1283" max="1283" width="13.42578125" style="1" customWidth="1"/>
    <col min="1284" max="1284" width="6.7109375" style="1" customWidth="1"/>
    <col min="1285" max="1285" width="10.7109375" style="1" customWidth="1"/>
    <col min="1286" max="1286" width="6.42578125" style="1" customWidth="1"/>
    <col min="1287" max="1288" width="12.7109375" style="1" customWidth="1"/>
    <col min="1289" max="1289" width="18.28515625" style="1" customWidth="1"/>
    <col min="1290" max="1290" width="16.140625" style="1" customWidth="1"/>
    <col min="1291" max="1291" width="30" style="1" customWidth="1"/>
    <col min="1292" max="1292" width="11.28515625" style="1" customWidth="1"/>
    <col min="1293" max="1296" width="9.140625" style="1"/>
    <col min="1297" max="1297" width="11" style="1" bestFit="1" customWidth="1"/>
    <col min="1298" max="1536" width="9.140625" style="1"/>
    <col min="1537" max="1537" width="5.28515625" style="1" customWidth="1"/>
    <col min="1538" max="1538" width="70.5703125" style="1" customWidth="1"/>
    <col min="1539" max="1539" width="13.42578125" style="1" customWidth="1"/>
    <col min="1540" max="1540" width="6.7109375" style="1" customWidth="1"/>
    <col min="1541" max="1541" width="10.7109375" style="1" customWidth="1"/>
    <col min="1542" max="1542" width="6.42578125" style="1" customWidth="1"/>
    <col min="1543" max="1544" width="12.7109375" style="1" customWidth="1"/>
    <col min="1545" max="1545" width="18.28515625" style="1" customWidth="1"/>
    <col min="1546" max="1546" width="16.140625" style="1" customWidth="1"/>
    <col min="1547" max="1547" width="30" style="1" customWidth="1"/>
    <col min="1548" max="1548" width="11.28515625" style="1" customWidth="1"/>
    <col min="1549" max="1552" width="9.140625" style="1"/>
    <col min="1553" max="1553" width="11" style="1" bestFit="1" customWidth="1"/>
    <col min="1554" max="1792" width="9.140625" style="1"/>
    <col min="1793" max="1793" width="5.28515625" style="1" customWidth="1"/>
    <col min="1794" max="1794" width="70.5703125" style="1" customWidth="1"/>
    <col min="1795" max="1795" width="13.42578125" style="1" customWidth="1"/>
    <col min="1796" max="1796" width="6.7109375" style="1" customWidth="1"/>
    <col min="1797" max="1797" width="10.7109375" style="1" customWidth="1"/>
    <col min="1798" max="1798" width="6.42578125" style="1" customWidth="1"/>
    <col min="1799" max="1800" width="12.7109375" style="1" customWidth="1"/>
    <col min="1801" max="1801" width="18.28515625" style="1" customWidth="1"/>
    <col min="1802" max="1802" width="16.140625" style="1" customWidth="1"/>
    <col min="1803" max="1803" width="30" style="1" customWidth="1"/>
    <col min="1804" max="1804" width="11.28515625" style="1" customWidth="1"/>
    <col min="1805" max="1808" width="9.140625" style="1"/>
    <col min="1809" max="1809" width="11" style="1" bestFit="1" customWidth="1"/>
    <col min="1810" max="2048" width="9.140625" style="1"/>
    <col min="2049" max="2049" width="5.28515625" style="1" customWidth="1"/>
    <col min="2050" max="2050" width="70.5703125" style="1" customWidth="1"/>
    <col min="2051" max="2051" width="13.42578125" style="1" customWidth="1"/>
    <col min="2052" max="2052" width="6.7109375" style="1" customWidth="1"/>
    <col min="2053" max="2053" width="10.7109375" style="1" customWidth="1"/>
    <col min="2054" max="2054" width="6.42578125" style="1" customWidth="1"/>
    <col min="2055" max="2056" width="12.7109375" style="1" customWidth="1"/>
    <col min="2057" max="2057" width="18.28515625" style="1" customWidth="1"/>
    <col min="2058" max="2058" width="16.140625" style="1" customWidth="1"/>
    <col min="2059" max="2059" width="30" style="1" customWidth="1"/>
    <col min="2060" max="2060" width="11.28515625" style="1" customWidth="1"/>
    <col min="2061" max="2064" width="9.140625" style="1"/>
    <col min="2065" max="2065" width="11" style="1" bestFit="1" customWidth="1"/>
    <col min="2066" max="2304" width="9.140625" style="1"/>
    <col min="2305" max="2305" width="5.28515625" style="1" customWidth="1"/>
    <col min="2306" max="2306" width="70.5703125" style="1" customWidth="1"/>
    <col min="2307" max="2307" width="13.42578125" style="1" customWidth="1"/>
    <col min="2308" max="2308" width="6.7109375" style="1" customWidth="1"/>
    <col min="2309" max="2309" width="10.7109375" style="1" customWidth="1"/>
    <col min="2310" max="2310" width="6.42578125" style="1" customWidth="1"/>
    <col min="2311" max="2312" width="12.7109375" style="1" customWidth="1"/>
    <col min="2313" max="2313" width="18.28515625" style="1" customWidth="1"/>
    <col min="2314" max="2314" width="16.140625" style="1" customWidth="1"/>
    <col min="2315" max="2315" width="30" style="1" customWidth="1"/>
    <col min="2316" max="2316" width="11.28515625" style="1" customWidth="1"/>
    <col min="2317" max="2320" width="9.140625" style="1"/>
    <col min="2321" max="2321" width="11" style="1" bestFit="1" customWidth="1"/>
    <col min="2322" max="2560" width="9.140625" style="1"/>
    <col min="2561" max="2561" width="5.28515625" style="1" customWidth="1"/>
    <col min="2562" max="2562" width="70.5703125" style="1" customWidth="1"/>
    <col min="2563" max="2563" width="13.42578125" style="1" customWidth="1"/>
    <col min="2564" max="2564" width="6.7109375" style="1" customWidth="1"/>
    <col min="2565" max="2565" width="10.7109375" style="1" customWidth="1"/>
    <col min="2566" max="2566" width="6.42578125" style="1" customWidth="1"/>
    <col min="2567" max="2568" width="12.7109375" style="1" customWidth="1"/>
    <col min="2569" max="2569" width="18.28515625" style="1" customWidth="1"/>
    <col min="2570" max="2570" width="16.140625" style="1" customWidth="1"/>
    <col min="2571" max="2571" width="30" style="1" customWidth="1"/>
    <col min="2572" max="2572" width="11.28515625" style="1" customWidth="1"/>
    <col min="2573" max="2576" width="9.140625" style="1"/>
    <col min="2577" max="2577" width="11" style="1" bestFit="1" customWidth="1"/>
    <col min="2578" max="2816" width="9.140625" style="1"/>
    <col min="2817" max="2817" width="5.28515625" style="1" customWidth="1"/>
    <col min="2818" max="2818" width="70.5703125" style="1" customWidth="1"/>
    <col min="2819" max="2819" width="13.42578125" style="1" customWidth="1"/>
    <col min="2820" max="2820" width="6.7109375" style="1" customWidth="1"/>
    <col min="2821" max="2821" width="10.7109375" style="1" customWidth="1"/>
    <col min="2822" max="2822" width="6.42578125" style="1" customWidth="1"/>
    <col min="2823" max="2824" width="12.7109375" style="1" customWidth="1"/>
    <col min="2825" max="2825" width="18.28515625" style="1" customWidth="1"/>
    <col min="2826" max="2826" width="16.140625" style="1" customWidth="1"/>
    <col min="2827" max="2827" width="30" style="1" customWidth="1"/>
    <col min="2828" max="2828" width="11.28515625" style="1" customWidth="1"/>
    <col min="2829" max="2832" width="9.140625" style="1"/>
    <col min="2833" max="2833" width="11" style="1" bestFit="1" customWidth="1"/>
    <col min="2834" max="3072" width="9.140625" style="1"/>
    <col min="3073" max="3073" width="5.28515625" style="1" customWidth="1"/>
    <col min="3074" max="3074" width="70.5703125" style="1" customWidth="1"/>
    <col min="3075" max="3075" width="13.42578125" style="1" customWidth="1"/>
    <col min="3076" max="3076" width="6.7109375" style="1" customWidth="1"/>
    <col min="3077" max="3077" width="10.7109375" style="1" customWidth="1"/>
    <col min="3078" max="3078" width="6.42578125" style="1" customWidth="1"/>
    <col min="3079" max="3080" width="12.7109375" style="1" customWidth="1"/>
    <col min="3081" max="3081" width="18.28515625" style="1" customWidth="1"/>
    <col min="3082" max="3082" width="16.140625" style="1" customWidth="1"/>
    <col min="3083" max="3083" width="30" style="1" customWidth="1"/>
    <col min="3084" max="3084" width="11.28515625" style="1" customWidth="1"/>
    <col min="3085" max="3088" width="9.140625" style="1"/>
    <col min="3089" max="3089" width="11" style="1" bestFit="1" customWidth="1"/>
    <col min="3090" max="3328" width="9.140625" style="1"/>
    <col min="3329" max="3329" width="5.28515625" style="1" customWidth="1"/>
    <col min="3330" max="3330" width="70.5703125" style="1" customWidth="1"/>
    <col min="3331" max="3331" width="13.42578125" style="1" customWidth="1"/>
    <col min="3332" max="3332" width="6.7109375" style="1" customWidth="1"/>
    <col min="3333" max="3333" width="10.7109375" style="1" customWidth="1"/>
    <col min="3334" max="3334" width="6.42578125" style="1" customWidth="1"/>
    <col min="3335" max="3336" width="12.7109375" style="1" customWidth="1"/>
    <col min="3337" max="3337" width="18.28515625" style="1" customWidth="1"/>
    <col min="3338" max="3338" width="16.140625" style="1" customWidth="1"/>
    <col min="3339" max="3339" width="30" style="1" customWidth="1"/>
    <col min="3340" max="3340" width="11.28515625" style="1" customWidth="1"/>
    <col min="3341" max="3344" width="9.140625" style="1"/>
    <col min="3345" max="3345" width="11" style="1" bestFit="1" customWidth="1"/>
    <col min="3346" max="3584" width="9.140625" style="1"/>
    <col min="3585" max="3585" width="5.28515625" style="1" customWidth="1"/>
    <col min="3586" max="3586" width="70.5703125" style="1" customWidth="1"/>
    <col min="3587" max="3587" width="13.42578125" style="1" customWidth="1"/>
    <col min="3588" max="3588" width="6.7109375" style="1" customWidth="1"/>
    <col min="3589" max="3589" width="10.7109375" style="1" customWidth="1"/>
    <col min="3590" max="3590" width="6.42578125" style="1" customWidth="1"/>
    <col min="3591" max="3592" width="12.7109375" style="1" customWidth="1"/>
    <col min="3593" max="3593" width="18.28515625" style="1" customWidth="1"/>
    <col min="3594" max="3594" width="16.140625" style="1" customWidth="1"/>
    <col min="3595" max="3595" width="30" style="1" customWidth="1"/>
    <col min="3596" max="3596" width="11.28515625" style="1" customWidth="1"/>
    <col min="3597" max="3600" width="9.140625" style="1"/>
    <col min="3601" max="3601" width="11" style="1" bestFit="1" customWidth="1"/>
    <col min="3602" max="3840" width="9.140625" style="1"/>
    <col min="3841" max="3841" width="5.28515625" style="1" customWidth="1"/>
    <col min="3842" max="3842" width="70.5703125" style="1" customWidth="1"/>
    <col min="3843" max="3843" width="13.42578125" style="1" customWidth="1"/>
    <col min="3844" max="3844" width="6.7109375" style="1" customWidth="1"/>
    <col min="3845" max="3845" width="10.7109375" style="1" customWidth="1"/>
    <col min="3846" max="3846" width="6.42578125" style="1" customWidth="1"/>
    <col min="3847" max="3848" width="12.7109375" style="1" customWidth="1"/>
    <col min="3849" max="3849" width="18.28515625" style="1" customWidth="1"/>
    <col min="3850" max="3850" width="16.140625" style="1" customWidth="1"/>
    <col min="3851" max="3851" width="30" style="1" customWidth="1"/>
    <col min="3852" max="3852" width="11.28515625" style="1" customWidth="1"/>
    <col min="3853" max="3856" width="9.140625" style="1"/>
    <col min="3857" max="3857" width="11" style="1" bestFit="1" customWidth="1"/>
    <col min="3858" max="4096" width="9.140625" style="1"/>
    <col min="4097" max="4097" width="5.28515625" style="1" customWidth="1"/>
    <col min="4098" max="4098" width="70.5703125" style="1" customWidth="1"/>
    <col min="4099" max="4099" width="13.42578125" style="1" customWidth="1"/>
    <col min="4100" max="4100" width="6.7109375" style="1" customWidth="1"/>
    <col min="4101" max="4101" width="10.7109375" style="1" customWidth="1"/>
    <col min="4102" max="4102" width="6.42578125" style="1" customWidth="1"/>
    <col min="4103" max="4104" width="12.7109375" style="1" customWidth="1"/>
    <col min="4105" max="4105" width="18.28515625" style="1" customWidth="1"/>
    <col min="4106" max="4106" width="16.140625" style="1" customWidth="1"/>
    <col min="4107" max="4107" width="30" style="1" customWidth="1"/>
    <col min="4108" max="4108" width="11.28515625" style="1" customWidth="1"/>
    <col min="4109" max="4112" width="9.140625" style="1"/>
    <col min="4113" max="4113" width="11" style="1" bestFit="1" customWidth="1"/>
    <col min="4114" max="4352" width="9.140625" style="1"/>
    <col min="4353" max="4353" width="5.28515625" style="1" customWidth="1"/>
    <col min="4354" max="4354" width="70.5703125" style="1" customWidth="1"/>
    <col min="4355" max="4355" width="13.42578125" style="1" customWidth="1"/>
    <col min="4356" max="4356" width="6.7109375" style="1" customWidth="1"/>
    <col min="4357" max="4357" width="10.7109375" style="1" customWidth="1"/>
    <col min="4358" max="4358" width="6.42578125" style="1" customWidth="1"/>
    <col min="4359" max="4360" width="12.7109375" style="1" customWidth="1"/>
    <col min="4361" max="4361" width="18.28515625" style="1" customWidth="1"/>
    <col min="4362" max="4362" width="16.140625" style="1" customWidth="1"/>
    <col min="4363" max="4363" width="30" style="1" customWidth="1"/>
    <col min="4364" max="4364" width="11.28515625" style="1" customWidth="1"/>
    <col min="4365" max="4368" width="9.140625" style="1"/>
    <col min="4369" max="4369" width="11" style="1" bestFit="1" customWidth="1"/>
    <col min="4370" max="4608" width="9.140625" style="1"/>
    <col min="4609" max="4609" width="5.28515625" style="1" customWidth="1"/>
    <col min="4610" max="4610" width="70.5703125" style="1" customWidth="1"/>
    <col min="4611" max="4611" width="13.42578125" style="1" customWidth="1"/>
    <col min="4612" max="4612" width="6.7109375" style="1" customWidth="1"/>
    <col min="4613" max="4613" width="10.7109375" style="1" customWidth="1"/>
    <col min="4614" max="4614" width="6.42578125" style="1" customWidth="1"/>
    <col min="4615" max="4616" width="12.7109375" style="1" customWidth="1"/>
    <col min="4617" max="4617" width="18.28515625" style="1" customWidth="1"/>
    <col min="4618" max="4618" width="16.140625" style="1" customWidth="1"/>
    <col min="4619" max="4619" width="30" style="1" customWidth="1"/>
    <col min="4620" max="4620" width="11.28515625" style="1" customWidth="1"/>
    <col min="4621" max="4624" width="9.140625" style="1"/>
    <col min="4625" max="4625" width="11" style="1" bestFit="1" customWidth="1"/>
    <col min="4626" max="4864" width="9.140625" style="1"/>
    <col min="4865" max="4865" width="5.28515625" style="1" customWidth="1"/>
    <col min="4866" max="4866" width="70.5703125" style="1" customWidth="1"/>
    <col min="4867" max="4867" width="13.42578125" style="1" customWidth="1"/>
    <col min="4868" max="4868" width="6.7109375" style="1" customWidth="1"/>
    <col min="4869" max="4869" width="10.7109375" style="1" customWidth="1"/>
    <col min="4870" max="4870" width="6.42578125" style="1" customWidth="1"/>
    <col min="4871" max="4872" width="12.7109375" style="1" customWidth="1"/>
    <col min="4873" max="4873" width="18.28515625" style="1" customWidth="1"/>
    <col min="4874" max="4874" width="16.140625" style="1" customWidth="1"/>
    <col min="4875" max="4875" width="30" style="1" customWidth="1"/>
    <col min="4876" max="4876" width="11.28515625" style="1" customWidth="1"/>
    <col min="4877" max="4880" width="9.140625" style="1"/>
    <col min="4881" max="4881" width="11" style="1" bestFit="1" customWidth="1"/>
    <col min="4882" max="5120" width="9.140625" style="1"/>
    <col min="5121" max="5121" width="5.28515625" style="1" customWidth="1"/>
    <col min="5122" max="5122" width="70.5703125" style="1" customWidth="1"/>
    <col min="5123" max="5123" width="13.42578125" style="1" customWidth="1"/>
    <col min="5124" max="5124" width="6.7109375" style="1" customWidth="1"/>
    <col min="5125" max="5125" width="10.7109375" style="1" customWidth="1"/>
    <col min="5126" max="5126" width="6.42578125" style="1" customWidth="1"/>
    <col min="5127" max="5128" width="12.7109375" style="1" customWidth="1"/>
    <col min="5129" max="5129" width="18.28515625" style="1" customWidth="1"/>
    <col min="5130" max="5130" width="16.140625" style="1" customWidth="1"/>
    <col min="5131" max="5131" width="30" style="1" customWidth="1"/>
    <col min="5132" max="5132" width="11.28515625" style="1" customWidth="1"/>
    <col min="5133" max="5136" width="9.140625" style="1"/>
    <col min="5137" max="5137" width="11" style="1" bestFit="1" customWidth="1"/>
    <col min="5138" max="5376" width="9.140625" style="1"/>
    <col min="5377" max="5377" width="5.28515625" style="1" customWidth="1"/>
    <col min="5378" max="5378" width="70.5703125" style="1" customWidth="1"/>
    <col min="5379" max="5379" width="13.42578125" style="1" customWidth="1"/>
    <col min="5380" max="5380" width="6.7109375" style="1" customWidth="1"/>
    <col min="5381" max="5381" width="10.7109375" style="1" customWidth="1"/>
    <col min="5382" max="5382" width="6.42578125" style="1" customWidth="1"/>
    <col min="5383" max="5384" width="12.7109375" style="1" customWidth="1"/>
    <col min="5385" max="5385" width="18.28515625" style="1" customWidth="1"/>
    <col min="5386" max="5386" width="16.140625" style="1" customWidth="1"/>
    <col min="5387" max="5387" width="30" style="1" customWidth="1"/>
    <col min="5388" max="5388" width="11.28515625" style="1" customWidth="1"/>
    <col min="5389" max="5392" width="9.140625" style="1"/>
    <col min="5393" max="5393" width="11" style="1" bestFit="1" customWidth="1"/>
    <col min="5394" max="5632" width="9.140625" style="1"/>
    <col min="5633" max="5633" width="5.28515625" style="1" customWidth="1"/>
    <col min="5634" max="5634" width="70.5703125" style="1" customWidth="1"/>
    <col min="5635" max="5635" width="13.42578125" style="1" customWidth="1"/>
    <col min="5636" max="5636" width="6.7109375" style="1" customWidth="1"/>
    <col min="5637" max="5637" width="10.7109375" style="1" customWidth="1"/>
    <col min="5638" max="5638" width="6.42578125" style="1" customWidth="1"/>
    <col min="5639" max="5640" width="12.7109375" style="1" customWidth="1"/>
    <col min="5641" max="5641" width="18.28515625" style="1" customWidth="1"/>
    <col min="5642" max="5642" width="16.140625" style="1" customWidth="1"/>
    <col min="5643" max="5643" width="30" style="1" customWidth="1"/>
    <col min="5644" max="5644" width="11.28515625" style="1" customWidth="1"/>
    <col min="5645" max="5648" width="9.140625" style="1"/>
    <col min="5649" max="5649" width="11" style="1" bestFit="1" customWidth="1"/>
    <col min="5650" max="5888" width="9.140625" style="1"/>
    <col min="5889" max="5889" width="5.28515625" style="1" customWidth="1"/>
    <col min="5890" max="5890" width="70.5703125" style="1" customWidth="1"/>
    <col min="5891" max="5891" width="13.42578125" style="1" customWidth="1"/>
    <col min="5892" max="5892" width="6.7109375" style="1" customWidth="1"/>
    <col min="5893" max="5893" width="10.7109375" style="1" customWidth="1"/>
    <col min="5894" max="5894" width="6.42578125" style="1" customWidth="1"/>
    <col min="5895" max="5896" width="12.7109375" style="1" customWidth="1"/>
    <col min="5897" max="5897" width="18.28515625" style="1" customWidth="1"/>
    <col min="5898" max="5898" width="16.140625" style="1" customWidth="1"/>
    <col min="5899" max="5899" width="30" style="1" customWidth="1"/>
    <col min="5900" max="5900" width="11.28515625" style="1" customWidth="1"/>
    <col min="5901" max="5904" width="9.140625" style="1"/>
    <col min="5905" max="5905" width="11" style="1" bestFit="1" customWidth="1"/>
    <col min="5906" max="6144" width="9.140625" style="1"/>
    <col min="6145" max="6145" width="5.28515625" style="1" customWidth="1"/>
    <col min="6146" max="6146" width="70.5703125" style="1" customWidth="1"/>
    <col min="6147" max="6147" width="13.42578125" style="1" customWidth="1"/>
    <col min="6148" max="6148" width="6.7109375" style="1" customWidth="1"/>
    <col min="6149" max="6149" width="10.7109375" style="1" customWidth="1"/>
    <col min="6150" max="6150" width="6.42578125" style="1" customWidth="1"/>
    <col min="6151" max="6152" width="12.7109375" style="1" customWidth="1"/>
    <col min="6153" max="6153" width="18.28515625" style="1" customWidth="1"/>
    <col min="6154" max="6154" width="16.140625" style="1" customWidth="1"/>
    <col min="6155" max="6155" width="30" style="1" customWidth="1"/>
    <col min="6156" max="6156" width="11.28515625" style="1" customWidth="1"/>
    <col min="6157" max="6160" width="9.140625" style="1"/>
    <col min="6161" max="6161" width="11" style="1" bestFit="1" customWidth="1"/>
    <col min="6162" max="6400" width="9.140625" style="1"/>
    <col min="6401" max="6401" width="5.28515625" style="1" customWidth="1"/>
    <col min="6402" max="6402" width="70.5703125" style="1" customWidth="1"/>
    <col min="6403" max="6403" width="13.42578125" style="1" customWidth="1"/>
    <col min="6404" max="6404" width="6.7109375" style="1" customWidth="1"/>
    <col min="6405" max="6405" width="10.7109375" style="1" customWidth="1"/>
    <col min="6406" max="6406" width="6.42578125" style="1" customWidth="1"/>
    <col min="6407" max="6408" width="12.7109375" style="1" customWidth="1"/>
    <col min="6409" max="6409" width="18.28515625" style="1" customWidth="1"/>
    <col min="6410" max="6410" width="16.140625" style="1" customWidth="1"/>
    <col min="6411" max="6411" width="30" style="1" customWidth="1"/>
    <col min="6412" max="6412" width="11.28515625" style="1" customWidth="1"/>
    <col min="6413" max="6416" width="9.140625" style="1"/>
    <col min="6417" max="6417" width="11" style="1" bestFit="1" customWidth="1"/>
    <col min="6418" max="6656" width="9.140625" style="1"/>
    <col min="6657" max="6657" width="5.28515625" style="1" customWidth="1"/>
    <col min="6658" max="6658" width="70.5703125" style="1" customWidth="1"/>
    <col min="6659" max="6659" width="13.42578125" style="1" customWidth="1"/>
    <col min="6660" max="6660" width="6.7109375" style="1" customWidth="1"/>
    <col min="6661" max="6661" width="10.7109375" style="1" customWidth="1"/>
    <col min="6662" max="6662" width="6.42578125" style="1" customWidth="1"/>
    <col min="6663" max="6664" width="12.7109375" style="1" customWidth="1"/>
    <col min="6665" max="6665" width="18.28515625" style="1" customWidth="1"/>
    <col min="6666" max="6666" width="16.140625" style="1" customWidth="1"/>
    <col min="6667" max="6667" width="30" style="1" customWidth="1"/>
    <col min="6668" max="6668" width="11.28515625" style="1" customWidth="1"/>
    <col min="6669" max="6672" width="9.140625" style="1"/>
    <col min="6673" max="6673" width="11" style="1" bestFit="1" customWidth="1"/>
    <col min="6674" max="6912" width="9.140625" style="1"/>
    <col min="6913" max="6913" width="5.28515625" style="1" customWidth="1"/>
    <col min="6914" max="6914" width="70.5703125" style="1" customWidth="1"/>
    <col min="6915" max="6915" width="13.42578125" style="1" customWidth="1"/>
    <col min="6916" max="6916" width="6.7109375" style="1" customWidth="1"/>
    <col min="6917" max="6917" width="10.7109375" style="1" customWidth="1"/>
    <col min="6918" max="6918" width="6.42578125" style="1" customWidth="1"/>
    <col min="6919" max="6920" width="12.7109375" style="1" customWidth="1"/>
    <col min="6921" max="6921" width="18.28515625" style="1" customWidth="1"/>
    <col min="6922" max="6922" width="16.140625" style="1" customWidth="1"/>
    <col min="6923" max="6923" width="30" style="1" customWidth="1"/>
    <col min="6924" max="6924" width="11.28515625" style="1" customWidth="1"/>
    <col min="6925" max="6928" width="9.140625" style="1"/>
    <col min="6929" max="6929" width="11" style="1" bestFit="1" customWidth="1"/>
    <col min="6930" max="7168" width="9.140625" style="1"/>
    <col min="7169" max="7169" width="5.28515625" style="1" customWidth="1"/>
    <col min="7170" max="7170" width="70.5703125" style="1" customWidth="1"/>
    <col min="7171" max="7171" width="13.42578125" style="1" customWidth="1"/>
    <col min="7172" max="7172" width="6.7109375" style="1" customWidth="1"/>
    <col min="7173" max="7173" width="10.7109375" style="1" customWidth="1"/>
    <col min="7174" max="7174" width="6.42578125" style="1" customWidth="1"/>
    <col min="7175" max="7176" width="12.7109375" style="1" customWidth="1"/>
    <col min="7177" max="7177" width="18.28515625" style="1" customWidth="1"/>
    <col min="7178" max="7178" width="16.140625" style="1" customWidth="1"/>
    <col min="7179" max="7179" width="30" style="1" customWidth="1"/>
    <col min="7180" max="7180" width="11.28515625" style="1" customWidth="1"/>
    <col min="7181" max="7184" width="9.140625" style="1"/>
    <col min="7185" max="7185" width="11" style="1" bestFit="1" customWidth="1"/>
    <col min="7186" max="7424" width="9.140625" style="1"/>
    <col min="7425" max="7425" width="5.28515625" style="1" customWidth="1"/>
    <col min="7426" max="7426" width="70.5703125" style="1" customWidth="1"/>
    <col min="7427" max="7427" width="13.42578125" style="1" customWidth="1"/>
    <col min="7428" max="7428" width="6.7109375" style="1" customWidth="1"/>
    <col min="7429" max="7429" width="10.7109375" style="1" customWidth="1"/>
    <col min="7430" max="7430" width="6.42578125" style="1" customWidth="1"/>
    <col min="7431" max="7432" width="12.7109375" style="1" customWidth="1"/>
    <col min="7433" max="7433" width="18.28515625" style="1" customWidth="1"/>
    <col min="7434" max="7434" width="16.140625" style="1" customWidth="1"/>
    <col min="7435" max="7435" width="30" style="1" customWidth="1"/>
    <col min="7436" max="7436" width="11.28515625" style="1" customWidth="1"/>
    <col min="7437" max="7440" width="9.140625" style="1"/>
    <col min="7441" max="7441" width="11" style="1" bestFit="1" customWidth="1"/>
    <col min="7442" max="7680" width="9.140625" style="1"/>
    <col min="7681" max="7681" width="5.28515625" style="1" customWidth="1"/>
    <col min="7682" max="7682" width="70.5703125" style="1" customWidth="1"/>
    <col min="7683" max="7683" width="13.42578125" style="1" customWidth="1"/>
    <col min="7684" max="7684" width="6.7109375" style="1" customWidth="1"/>
    <col min="7685" max="7685" width="10.7109375" style="1" customWidth="1"/>
    <col min="7686" max="7686" width="6.42578125" style="1" customWidth="1"/>
    <col min="7687" max="7688" width="12.7109375" style="1" customWidth="1"/>
    <col min="7689" max="7689" width="18.28515625" style="1" customWidth="1"/>
    <col min="7690" max="7690" width="16.140625" style="1" customWidth="1"/>
    <col min="7691" max="7691" width="30" style="1" customWidth="1"/>
    <col min="7692" max="7692" width="11.28515625" style="1" customWidth="1"/>
    <col min="7693" max="7696" width="9.140625" style="1"/>
    <col min="7697" max="7697" width="11" style="1" bestFit="1" customWidth="1"/>
    <col min="7698" max="7936" width="9.140625" style="1"/>
    <col min="7937" max="7937" width="5.28515625" style="1" customWidth="1"/>
    <col min="7938" max="7938" width="70.5703125" style="1" customWidth="1"/>
    <col min="7939" max="7939" width="13.42578125" style="1" customWidth="1"/>
    <col min="7940" max="7940" width="6.7109375" style="1" customWidth="1"/>
    <col min="7941" max="7941" width="10.7109375" style="1" customWidth="1"/>
    <col min="7942" max="7942" width="6.42578125" style="1" customWidth="1"/>
    <col min="7943" max="7944" width="12.7109375" style="1" customWidth="1"/>
    <col min="7945" max="7945" width="18.28515625" style="1" customWidth="1"/>
    <col min="7946" max="7946" width="16.140625" style="1" customWidth="1"/>
    <col min="7947" max="7947" width="30" style="1" customWidth="1"/>
    <col min="7948" max="7948" width="11.28515625" style="1" customWidth="1"/>
    <col min="7949" max="7952" width="9.140625" style="1"/>
    <col min="7953" max="7953" width="11" style="1" bestFit="1" customWidth="1"/>
    <col min="7954" max="8192" width="9.140625" style="1"/>
    <col min="8193" max="8193" width="5.28515625" style="1" customWidth="1"/>
    <col min="8194" max="8194" width="70.5703125" style="1" customWidth="1"/>
    <col min="8195" max="8195" width="13.42578125" style="1" customWidth="1"/>
    <col min="8196" max="8196" width="6.7109375" style="1" customWidth="1"/>
    <col min="8197" max="8197" width="10.7109375" style="1" customWidth="1"/>
    <col min="8198" max="8198" width="6.42578125" style="1" customWidth="1"/>
    <col min="8199" max="8200" width="12.7109375" style="1" customWidth="1"/>
    <col min="8201" max="8201" width="18.28515625" style="1" customWidth="1"/>
    <col min="8202" max="8202" width="16.140625" style="1" customWidth="1"/>
    <col min="8203" max="8203" width="30" style="1" customWidth="1"/>
    <col min="8204" max="8204" width="11.28515625" style="1" customWidth="1"/>
    <col min="8205" max="8208" width="9.140625" style="1"/>
    <col min="8209" max="8209" width="11" style="1" bestFit="1" customWidth="1"/>
    <col min="8210" max="8448" width="9.140625" style="1"/>
    <col min="8449" max="8449" width="5.28515625" style="1" customWidth="1"/>
    <col min="8450" max="8450" width="70.5703125" style="1" customWidth="1"/>
    <col min="8451" max="8451" width="13.42578125" style="1" customWidth="1"/>
    <col min="8452" max="8452" width="6.7109375" style="1" customWidth="1"/>
    <col min="8453" max="8453" width="10.7109375" style="1" customWidth="1"/>
    <col min="8454" max="8454" width="6.42578125" style="1" customWidth="1"/>
    <col min="8455" max="8456" width="12.7109375" style="1" customWidth="1"/>
    <col min="8457" max="8457" width="18.28515625" style="1" customWidth="1"/>
    <col min="8458" max="8458" width="16.140625" style="1" customWidth="1"/>
    <col min="8459" max="8459" width="30" style="1" customWidth="1"/>
    <col min="8460" max="8460" width="11.28515625" style="1" customWidth="1"/>
    <col min="8461" max="8464" width="9.140625" style="1"/>
    <col min="8465" max="8465" width="11" style="1" bestFit="1" customWidth="1"/>
    <col min="8466" max="8704" width="9.140625" style="1"/>
    <col min="8705" max="8705" width="5.28515625" style="1" customWidth="1"/>
    <col min="8706" max="8706" width="70.5703125" style="1" customWidth="1"/>
    <col min="8707" max="8707" width="13.42578125" style="1" customWidth="1"/>
    <col min="8708" max="8708" width="6.7109375" style="1" customWidth="1"/>
    <col min="8709" max="8709" width="10.7109375" style="1" customWidth="1"/>
    <col min="8710" max="8710" width="6.42578125" style="1" customWidth="1"/>
    <col min="8711" max="8712" width="12.7109375" style="1" customWidth="1"/>
    <col min="8713" max="8713" width="18.28515625" style="1" customWidth="1"/>
    <col min="8714" max="8714" width="16.140625" style="1" customWidth="1"/>
    <col min="8715" max="8715" width="30" style="1" customWidth="1"/>
    <col min="8716" max="8716" width="11.28515625" style="1" customWidth="1"/>
    <col min="8717" max="8720" width="9.140625" style="1"/>
    <col min="8721" max="8721" width="11" style="1" bestFit="1" customWidth="1"/>
    <col min="8722" max="8960" width="9.140625" style="1"/>
    <col min="8961" max="8961" width="5.28515625" style="1" customWidth="1"/>
    <col min="8962" max="8962" width="70.5703125" style="1" customWidth="1"/>
    <col min="8963" max="8963" width="13.42578125" style="1" customWidth="1"/>
    <col min="8964" max="8964" width="6.7109375" style="1" customWidth="1"/>
    <col min="8965" max="8965" width="10.7109375" style="1" customWidth="1"/>
    <col min="8966" max="8966" width="6.42578125" style="1" customWidth="1"/>
    <col min="8967" max="8968" width="12.7109375" style="1" customWidth="1"/>
    <col min="8969" max="8969" width="18.28515625" style="1" customWidth="1"/>
    <col min="8970" max="8970" width="16.140625" style="1" customWidth="1"/>
    <col min="8971" max="8971" width="30" style="1" customWidth="1"/>
    <col min="8972" max="8972" width="11.28515625" style="1" customWidth="1"/>
    <col min="8973" max="8976" width="9.140625" style="1"/>
    <col min="8977" max="8977" width="11" style="1" bestFit="1" customWidth="1"/>
    <col min="8978" max="9216" width="9.140625" style="1"/>
    <col min="9217" max="9217" width="5.28515625" style="1" customWidth="1"/>
    <col min="9218" max="9218" width="70.5703125" style="1" customWidth="1"/>
    <col min="9219" max="9219" width="13.42578125" style="1" customWidth="1"/>
    <col min="9220" max="9220" width="6.7109375" style="1" customWidth="1"/>
    <col min="9221" max="9221" width="10.7109375" style="1" customWidth="1"/>
    <col min="9222" max="9222" width="6.42578125" style="1" customWidth="1"/>
    <col min="9223" max="9224" width="12.7109375" style="1" customWidth="1"/>
    <col min="9225" max="9225" width="18.28515625" style="1" customWidth="1"/>
    <col min="9226" max="9226" width="16.140625" style="1" customWidth="1"/>
    <col min="9227" max="9227" width="30" style="1" customWidth="1"/>
    <col min="9228" max="9228" width="11.28515625" style="1" customWidth="1"/>
    <col min="9229" max="9232" width="9.140625" style="1"/>
    <col min="9233" max="9233" width="11" style="1" bestFit="1" customWidth="1"/>
    <col min="9234" max="9472" width="9.140625" style="1"/>
    <col min="9473" max="9473" width="5.28515625" style="1" customWidth="1"/>
    <col min="9474" max="9474" width="70.5703125" style="1" customWidth="1"/>
    <col min="9475" max="9475" width="13.42578125" style="1" customWidth="1"/>
    <col min="9476" max="9476" width="6.7109375" style="1" customWidth="1"/>
    <col min="9477" max="9477" width="10.7109375" style="1" customWidth="1"/>
    <col min="9478" max="9478" width="6.42578125" style="1" customWidth="1"/>
    <col min="9479" max="9480" width="12.7109375" style="1" customWidth="1"/>
    <col min="9481" max="9481" width="18.28515625" style="1" customWidth="1"/>
    <col min="9482" max="9482" width="16.140625" style="1" customWidth="1"/>
    <col min="9483" max="9483" width="30" style="1" customWidth="1"/>
    <col min="9484" max="9484" width="11.28515625" style="1" customWidth="1"/>
    <col min="9485" max="9488" width="9.140625" style="1"/>
    <col min="9489" max="9489" width="11" style="1" bestFit="1" customWidth="1"/>
    <col min="9490" max="9728" width="9.140625" style="1"/>
    <col min="9729" max="9729" width="5.28515625" style="1" customWidth="1"/>
    <col min="9730" max="9730" width="70.5703125" style="1" customWidth="1"/>
    <col min="9731" max="9731" width="13.42578125" style="1" customWidth="1"/>
    <col min="9732" max="9732" width="6.7109375" style="1" customWidth="1"/>
    <col min="9733" max="9733" width="10.7109375" style="1" customWidth="1"/>
    <col min="9734" max="9734" width="6.42578125" style="1" customWidth="1"/>
    <col min="9735" max="9736" width="12.7109375" style="1" customWidth="1"/>
    <col min="9737" max="9737" width="18.28515625" style="1" customWidth="1"/>
    <col min="9738" max="9738" width="16.140625" style="1" customWidth="1"/>
    <col min="9739" max="9739" width="30" style="1" customWidth="1"/>
    <col min="9740" max="9740" width="11.28515625" style="1" customWidth="1"/>
    <col min="9741" max="9744" width="9.140625" style="1"/>
    <col min="9745" max="9745" width="11" style="1" bestFit="1" customWidth="1"/>
    <col min="9746" max="9984" width="9.140625" style="1"/>
    <col min="9985" max="9985" width="5.28515625" style="1" customWidth="1"/>
    <col min="9986" max="9986" width="70.5703125" style="1" customWidth="1"/>
    <col min="9987" max="9987" width="13.42578125" style="1" customWidth="1"/>
    <col min="9988" max="9988" width="6.7109375" style="1" customWidth="1"/>
    <col min="9989" max="9989" width="10.7109375" style="1" customWidth="1"/>
    <col min="9990" max="9990" width="6.42578125" style="1" customWidth="1"/>
    <col min="9991" max="9992" width="12.7109375" style="1" customWidth="1"/>
    <col min="9993" max="9993" width="18.28515625" style="1" customWidth="1"/>
    <col min="9994" max="9994" width="16.140625" style="1" customWidth="1"/>
    <col min="9995" max="9995" width="30" style="1" customWidth="1"/>
    <col min="9996" max="9996" width="11.28515625" style="1" customWidth="1"/>
    <col min="9997" max="10000" width="9.140625" style="1"/>
    <col min="10001" max="10001" width="11" style="1" bestFit="1" customWidth="1"/>
    <col min="10002" max="10240" width="9.140625" style="1"/>
    <col min="10241" max="10241" width="5.28515625" style="1" customWidth="1"/>
    <col min="10242" max="10242" width="70.5703125" style="1" customWidth="1"/>
    <col min="10243" max="10243" width="13.42578125" style="1" customWidth="1"/>
    <col min="10244" max="10244" width="6.7109375" style="1" customWidth="1"/>
    <col min="10245" max="10245" width="10.7109375" style="1" customWidth="1"/>
    <col min="10246" max="10246" width="6.42578125" style="1" customWidth="1"/>
    <col min="10247" max="10248" width="12.7109375" style="1" customWidth="1"/>
    <col min="10249" max="10249" width="18.28515625" style="1" customWidth="1"/>
    <col min="10250" max="10250" width="16.140625" style="1" customWidth="1"/>
    <col min="10251" max="10251" width="30" style="1" customWidth="1"/>
    <col min="10252" max="10252" width="11.28515625" style="1" customWidth="1"/>
    <col min="10253" max="10256" width="9.140625" style="1"/>
    <col min="10257" max="10257" width="11" style="1" bestFit="1" customWidth="1"/>
    <col min="10258" max="10496" width="9.140625" style="1"/>
    <col min="10497" max="10497" width="5.28515625" style="1" customWidth="1"/>
    <col min="10498" max="10498" width="70.5703125" style="1" customWidth="1"/>
    <col min="10499" max="10499" width="13.42578125" style="1" customWidth="1"/>
    <col min="10500" max="10500" width="6.7109375" style="1" customWidth="1"/>
    <col min="10501" max="10501" width="10.7109375" style="1" customWidth="1"/>
    <col min="10502" max="10502" width="6.42578125" style="1" customWidth="1"/>
    <col min="10503" max="10504" width="12.7109375" style="1" customWidth="1"/>
    <col min="10505" max="10505" width="18.28515625" style="1" customWidth="1"/>
    <col min="10506" max="10506" width="16.140625" style="1" customWidth="1"/>
    <col min="10507" max="10507" width="30" style="1" customWidth="1"/>
    <col min="10508" max="10508" width="11.28515625" style="1" customWidth="1"/>
    <col min="10509" max="10512" width="9.140625" style="1"/>
    <col min="10513" max="10513" width="11" style="1" bestFit="1" customWidth="1"/>
    <col min="10514" max="10752" width="9.140625" style="1"/>
    <col min="10753" max="10753" width="5.28515625" style="1" customWidth="1"/>
    <col min="10754" max="10754" width="70.5703125" style="1" customWidth="1"/>
    <col min="10755" max="10755" width="13.42578125" style="1" customWidth="1"/>
    <col min="10756" max="10756" width="6.7109375" style="1" customWidth="1"/>
    <col min="10757" max="10757" width="10.7109375" style="1" customWidth="1"/>
    <col min="10758" max="10758" width="6.42578125" style="1" customWidth="1"/>
    <col min="10759" max="10760" width="12.7109375" style="1" customWidth="1"/>
    <col min="10761" max="10761" width="18.28515625" style="1" customWidth="1"/>
    <col min="10762" max="10762" width="16.140625" style="1" customWidth="1"/>
    <col min="10763" max="10763" width="30" style="1" customWidth="1"/>
    <col min="10764" max="10764" width="11.28515625" style="1" customWidth="1"/>
    <col min="10765" max="10768" width="9.140625" style="1"/>
    <col min="10769" max="10769" width="11" style="1" bestFit="1" customWidth="1"/>
    <col min="10770" max="11008" width="9.140625" style="1"/>
    <col min="11009" max="11009" width="5.28515625" style="1" customWidth="1"/>
    <col min="11010" max="11010" width="70.5703125" style="1" customWidth="1"/>
    <col min="11011" max="11011" width="13.42578125" style="1" customWidth="1"/>
    <col min="11012" max="11012" width="6.7109375" style="1" customWidth="1"/>
    <col min="11013" max="11013" width="10.7109375" style="1" customWidth="1"/>
    <col min="11014" max="11014" width="6.42578125" style="1" customWidth="1"/>
    <col min="11015" max="11016" width="12.7109375" style="1" customWidth="1"/>
    <col min="11017" max="11017" width="18.28515625" style="1" customWidth="1"/>
    <col min="11018" max="11018" width="16.140625" style="1" customWidth="1"/>
    <col min="11019" max="11019" width="30" style="1" customWidth="1"/>
    <col min="11020" max="11020" width="11.28515625" style="1" customWidth="1"/>
    <col min="11021" max="11024" width="9.140625" style="1"/>
    <col min="11025" max="11025" width="11" style="1" bestFit="1" customWidth="1"/>
    <col min="11026" max="11264" width="9.140625" style="1"/>
    <col min="11265" max="11265" width="5.28515625" style="1" customWidth="1"/>
    <col min="11266" max="11266" width="70.5703125" style="1" customWidth="1"/>
    <col min="11267" max="11267" width="13.42578125" style="1" customWidth="1"/>
    <col min="11268" max="11268" width="6.7109375" style="1" customWidth="1"/>
    <col min="11269" max="11269" width="10.7109375" style="1" customWidth="1"/>
    <col min="11270" max="11270" width="6.42578125" style="1" customWidth="1"/>
    <col min="11271" max="11272" width="12.7109375" style="1" customWidth="1"/>
    <col min="11273" max="11273" width="18.28515625" style="1" customWidth="1"/>
    <col min="11274" max="11274" width="16.140625" style="1" customWidth="1"/>
    <col min="11275" max="11275" width="30" style="1" customWidth="1"/>
    <col min="11276" max="11276" width="11.28515625" style="1" customWidth="1"/>
    <col min="11277" max="11280" width="9.140625" style="1"/>
    <col min="11281" max="11281" width="11" style="1" bestFit="1" customWidth="1"/>
    <col min="11282" max="11520" width="9.140625" style="1"/>
    <col min="11521" max="11521" width="5.28515625" style="1" customWidth="1"/>
    <col min="11522" max="11522" width="70.5703125" style="1" customWidth="1"/>
    <col min="11523" max="11523" width="13.42578125" style="1" customWidth="1"/>
    <col min="11524" max="11524" width="6.7109375" style="1" customWidth="1"/>
    <col min="11525" max="11525" width="10.7109375" style="1" customWidth="1"/>
    <col min="11526" max="11526" width="6.42578125" style="1" customWidth="1"/>
    <col min="11527" max="11528" width="12.7109375" style="1" customWidth="1"/>
    <col min="11529" max="11529" width="18.28515625" style="1" customWidth="1"/>
    <col min="11530" max="11530" width="16.140625" style="1" customWidth="1"/>
    <col min="11531" max="11531" width="30" style="1" customWidth="1"/>
    <col min="11532" max="11532" width="11.28515625" style="1" customWidth="1"/>
    <col min="11533" max="11536" width="9.140625" style="1"/>
    <col min="11537" max="11537" width="11" style="1" bestFit="1" customWidth="1"/>
    <col min="11538" max="11776" width="9.140625" style="1"/>
    <col min="11777" max="11777" width="5.28515625" style="1" customWidth="1"/>
    <col min="11778" max="11778" width="70.5703125" style="1" customWidth="1"/>
    <col min="11779" max="11779" width="13.42578125" style="1" customWidth="1"/>
    <col min="11780" max="11780" width="6.7109375" style="1" customWidth="1"/>
    <col min="11781" max="11781" width="10.7109375" style="1" customWidth="1"/>
    <col min="11782" max="11782" width="6.42578125" style="1" customWidth="1"/>
    <col min="11783" max="11784" width="12.7109375" style="1" customWidth="1"/>
    <col min="11785" max="11785" width="18.28515625" style="1" customWidth="1"/>
    <col min="11786" max="11786" width="16.140625" style="1" customWidth="1"/>
    <col min="11787" max="11787" width="30" style="1" customWidth="1"/>
    <col min="11788" max="11788" width="11.28515625" style="1" customWidth="1"/>
    <col min="11789" max="11792" width="9.140625" style="1"/>
    <col min="11793" max="11793" width="11" style="1" bestFit="1" customWidth="1"/>
    <col min="11794" max="12032" width="9.140625" style="1"/>
    <col min="12033" max="12033" width="5.28515625" style="1" customWidth="1"/>
    <col min="12034" max="12034" width="70.5703125" style="1" customWidth="1"/>
    <col min="12035" max="12035" width="13.42578125" style="1" customWidth="1"/>
    <col min="12036" max="12036" width="6.7109375" style="1" customWidth="1"/>
    <col min="12037" max="12037" width="10.7109375" style="1" customWidth="1"/>
    <col min="12038" max="12038" width="6.42578125" style="1" customWidth="1"/>
    <col min="12039" max="12040" width="12.7109375" style="1" customWidth="1"/>
    <col min="12041" max="12041" width="18.28515625" style="1" customWidth="1"/>
    <col min="12042" max="12042" width="16.140625" style="1" customWidth="1"/>
    <col min="12043" max="12043" width="30" style="1" customWidth="1"/>
    <col min="12044" max="12044" width="11.28515625" style="1" customWidth="1"/>
    <col min="12045" max="12048" width="9.140625" style="1"/>
    <col min="12049" max="12049" width="11" style="1" bestFit="1" customWidth="1"/>
    <col min="12050" max="12288" width="9.140625" style="1"/>
    <col min="12289" max="12289" width="5.28515625" style="1" customWidth="1"/>
    <col min="12290" max="12290" width="70.5703125" style="1" customWidth="1"/>
    <col min="12291" max="12291" width="13.42578125" style="1" customWidth="1"/>
    <col min="12292" max="12292" width="6.7109375" style="1" customWidth="1"/>
    <col min="12293" max="12293" width="10.7109375" style="1" customWidth="1"/>
    <col min="12294" max="12294" width="6.42578125" style="1" customWidth="1"/>
    <col min="12295" max="12296" width="12.7109375" style="1" customWidth="1"/>
    <col min="12297" max="12297" width="18.28515625" style="1" customWidth="1"/>
    <col min="12298" max="12298" width="16.140625" style="1" customWidth="1"/>
    <col min="12299" max="12299" width="30" style="1" customWidth="1"/>
    <col min="12300" max="12300" width="11.28515625" style="1" customWidth="1"/>
    <col min="12301" max="12304" width="9.140625" style="1"/>
    <col min="12305" max="12305" width="11" style="1" bestFit="1" customWidth="1"/>
    <col min="12306" max="12544" width="9.140625" style="1"/>
    <col min="12545" max="12545" width="5.28515625" style="1" customWidth="1"/>
    <col min="12546" max="12546" width="70.5703125" style="1" customWidth="1"/>
    <col min="12547" max="12547" width="13.42578125" style="1" customWidth="1"/>
    <col min="12548" max="12548" width="6.7109375" style="1" customWidth="1"/>
    <col min="12549" max="12549" width="10.7109375" style="1" customWidth="1"/>
    <col min="12550" max="12550" width="6.42578125" style="1" customWidth="1"/>
    <col min="12551" max="12552" width="12.7109375" style="1" customWidth="1"/>
    <col min="12553" max="12553" width="18.28515625" style="1" customWidth="1"/>
    <col min="12554" max="12554" width="16.140625" style="1" customWidth="1"/>
    <col min="12555" max="12555" width="30" style="1" customWidth="1"/>
    <col min="12556" max="12556" width="11.28515625" style="1" customWidth="1"/>
    <col min="12557" max="12560" width="9.140625" style="1"/>
    <col min="12561" max="12561" width="11" style="1" bestFit="1" customWidth="1"/>
    <col min="12562" max="12800" width="9.140625" style="1"/>
    <col min="12801" max="12801" width="5.28515625" style="1" customWidth="1"/>
    <col min="12802" max="12802" width="70.5703125" style="1" customWidth="1"/>
    <col min="12803" max="12803" width="13.42578125" style="1" customWidth="1"/>
    <col min="12804" max="12804" width="6.7109375" style="1" customWidth="1"/>
    <col min="12805" max="12805" width="10.7109375" style="1" customWidth="1"/>
    <col min="12806" max="12806" width="6.42578125" style="1" customWidth="1"/>
    <col min="12807" max="12808" width="12.7109375" style="1" customWidth="1"/>
    <col min="12809" max="12809" width="18.28515625" style="1" customWidth="1"/>
    <col min="12810" max="12810" width="16.140625" style="1" customWidth="1"/>
    <col min="12811" max="12811" width="30" style="1" customWidth="1"/>
    <col min="12812" max="12812" width="11.28515625" style="1" customWidth="1"/>
    <col min="12813" max="12816" width="9.140625" style="1"/>
    <col min="12817" max="12817" width="11" style="1" bestFit="1" customWidth="1"/>
    <col min="12818" max="13056" width="9.140625" style="1"/>
    <col min="13057" max="13057" width="5.28515625" style="1" customWidth="1"/>
    <col min="13058" max="13058" width="70.5703125" style="1" customWidth="1"/>
    <col min="13059" max="13059" width="13.42578125" style="1" customWidth="1"/>
    <col min="13060" max="13060" width="6.7109375" style="1" customWidth="1"/>
    <col min="13061" max="13061" width="10.7109375" style="1" customWidth="1"/>
    <col min="13062" max="13062" width="6.42578125" style="1" customWidth="1"/>
    <col min="13063" max="13064" width="12.7109375" style="1" customWidth="1"/>
    <col min="13065" max="13065" width="18.28515625" style="1" customWidth="1"/>
    <col min="13066" max="13066" width="16.140625" style="1" customWidth="1"/>
    <col min="13067" max="13067" width="30" style="1" customWidth="1"/>
    <col min="13068" max="13068" width="11.28515625" style="1" customWidth="1"/>
    <col min="13069" max="13072" width="9.140625" style="1"/>
    <col min="13073" max="13073" width="11" style="1" bestFit="1" customWidth="1"/>
    <col min="13074" max="13312" width="9.140625" style="1"/>
    <col min="13313" max="13313" width="5.28515625" style="1" customWidth="1"/>
    <col min="13314" max="13314" width="70.5703125" style="1" customWidth="1"/>
    <col min="13315" max="13315" width="13.42578125" style="1" customWidth="1"/>
    <col min="13316" max="13316" width="6.7109375" style="1" customWidth="1"/>
    <col min="13317" max="13317" width="10.7109375" style="1" customWidth="1"/>
    <col min="13318" max="13318" width="6.42578125" style="1" customWidth="1"/>
    <col min="13319" max="13320" width="12.7109375" style="1" customWidth="1"/>
    <col min="13321" max="13321" width="18.28515625" style="1" customWidth="1"/>
    <col min="13322" max="13322" width="16.140625" style="1" customWidth="1"/>
    <col min="13323" max="13323" width="30" style="1" customWidth="1"/>
    <col min="13324" max="13324" width="11.28515625" style="1" customWidth="1"/>
    <col min="13325" max="13328" width="9.140625" style="1"/>
    <col min="13329" max="13329" width="11" style="1" bestFit="1" customWidth="1"/>
    <col min="13330" max="13568" width="9.140625" style="1"/>
    <col min="13569" max="13569" width="5.28515625" style="1" customWidth="1"/>
    <col min="13570" max="13570" width="70.5703125" style="1" customWidth="1"/>
    <col min="13571" max="13571" width="13.42578125" style="1" customWidth="1"/>
    <col min="13572" max="13572" width="6.7109375" style="1" customWidth="1"/>
    <col min="13573" max="13573" width="10.7109375" style="1" customWidth="1"/>
    <col min="13574" max="13574" width="6.42578125" style="1" customWidth="1"/>
    <col min="13575" max="13576" width="12.7109375" style="1" customWidth="1"/>
    <col min="13577" max="13577" width="18.28515625" style="1" customWidth="1"/>
    <col min="13578" max="13578" width="16.140625" style="1" customWidth="1"/>
    <col min="13579" max="13579" width="30" style="1" customWidth="1"/>
    <col min="13580" max="13580" width="11.28515625" style="1" customWidth="1"/>
    <col min="13581" max="13584" width="9.140625" style="1"/>
    <col min="13585" max="13585" width="11" style="1" bestFit="1" customWidth="1"/>
    <col min="13586" max="13824" width="9.140625" style="1"/>
    <col min="13825" max="13825" width="5.28515625" style="1" customWidth="1"/>
    <col min="13826" max="13826" width="70.5703125" style="1" customWidth="1"/>
    <col min="13827" max="13827" width="13.42578125" style="1" customWidth="1"/>
    <col min="13828" max="13828" width="6.7109375" style="1" customWidth="1"/>
    <col min="13829" max="13829" width="10.7109375" style="1" customWidth="1"/>
    <col min="13830" max="13830" width="6.42578125" style="1" customWidth="1"/>
    <col min="13831" max="13832" width="12.7109375" style="1" customWidth="1"/>
    <col min="13833" max="13833" width="18.28515625" style="1" customWidth="1"/>
    <col min="13834" max="13834" width="16.140625" style="1" customWidth="1"/>
    <col min="13835" max="13835" width="30" style="1" customWidth="1"/>
    <col min="13836" max="13836" width="11.28515625" style="1" customWidth="1"/>
    <col min="13837" max="13840" width="9.140625" style="1"/>
    <col min="13841" max="13841" width="11" style="1" bestFit="1" customWidth="1"/>
    <col min="13842" max="14080" width="9.140625" style="1"/>
    <col min="14081" max="14081" width="5.28515625" style="1" customWidth="1"/>
    <col min="14082" max="14082" width="70.5703125" style="1" customWidth="1"/>
    <col min="14083" max="14083" width="13.42578125" style="1" customWidth="1"/>
    <col min="14084" max="14084" width="6.7109375" style="1" customWidth="1"/>
    <col min="14085" max="14085" width="10.7109375" style="1" customWidth="1"/>
    <col min="14086" max="14086" width="6.42578125" style="1" customWidth="1"/>
    <col min="14087" max="14088" width="12.7109375" style="1" customWidth="1"/>
    <col min="14089" max="14089" width="18.28515625" style="1" customWidth="1"/>
    <col min="14090" max="14090" width="16.140625" style="1" customWidth="1"/>
    <col min="14091" max="14091" width="30" style="1" customWidth="1"/>
    <col min="14092" max="14092" width="11.28515625" style="1" customWidth="1"/>
    <col min="14093" max="14096" width="9.140625" style="1"/>
    <col min="14097" max="14097" width="11" style="1" bestFit="1" customWidth="1"/>
    <col min="14098" max="14336" width="9.140625" style="1"/>
    <col min="14337" max="14337" width="5.28515625" style="1" customWidth="1"/>
    <col min="14338" max="14338" width="70.5703125" style="1" customWidth="1"/>
    <col min="14339" max="14339" width="13.42578125" style="1" customWidth="1"/>
    <col min="14340" max="14340" width="6.7109375" style="1" customWidth="1"/>
    <col min="14341" max="14341" width="10.7109375" style="1" customWidth="1"/>
    <col min="14342" max="14342" width="6.42578125" style="1" customWidth="1"/>
    <col min="14343" max="14344" width="12.7109375" style="1" customWidth="1"/>
    <col min="14345" max="14345" width="18.28515625" style="1" customWidth="1"/>
    <col min="14346" max="14346" width="16.140625" style="1" customWidth="1"/>
    <col min="14347" max="14347" width="30" style="1" customWidth="1"/>
    <col min="14348" max="14348" width="11.28515625" style="1" customWidth="1"/>
    <col min="14349" max="14352" width="9.140625" style="1"/>
    <col min="14353" max="14353" width="11" style="1" bestFit="1" customWidth="1"/>
    <col min="14354" max="14592" width="9.140625" style="1"/>
    <col min="14593" max="14593" width="5.28515625" style="1" customWidth="1"/>
    <col min="14594" max="14594" width="70.5703125" style="1" customWidth="1"/>
    <col min="14595" max="14595" width="13.42578125" style="1" customWidth="1"/>
    <col min="14596" max="14596" width="6.7109375" style="1" customWidth="1"/>
    <col min="14597" max="14597" width="10.7109375" style="1" customWidth="1"/>
    <col min="14598" max="14598" width="6.42578125" style="1" customWidth="1"/>
    <col min="14599" max="14600" width="12.7109375" style="1" customWidth="1"/>
    <col min="14601" max="14601" width="18.28515625" style="1" customWidth="1"/>
    <col min="14602" max="14602" width="16.140625" style="1" customWidth="1"/>
    <col min="14603" max="14603" width="30" style="1" customWidth="1"/>
    <col min="14604" max="14604" width="11.28515625" style="1" customWidth="1"/>
    <col min="14605" max="14608" width="9.140625" style="1"/>
    <col min="14609" max="14609" width="11" style="1" bestFit="1" customWidth="1"/>
    <col min="14610" max="14848" width="9.140625" style="1"/>
    <col min="14849" max="14849" width="5.28515625" style="1" customWidth="1"/>
    <col min="14850" max="14850" width="70.5703125" style="1" customWidth="1"/>
    <col min="14851" max="14851" width="13.42578125" style="1" customWidth="1"/>
    <col min="14852" max="14852" width="6.7109375" style="1" customWidth="1"/>
    <col min="14853" max="14853" width="10.7109375" style="1" customWidth="1"/>
    <col min="14854" max="14854" width="6.42578125" style="1" customWidth="1"/>
    <col min="14855" max="14856" width="12.7109375" style="1" customWidth="1"/>
    <col min="14857" max="14857" width="18.28515625" style="1" customWidth="1"/>
    <col min="14858" max="14858" width="16.140625" style="1" customWidth="1"/>
    <col min="14859" max="14859" width="30" style="1" customWidth="1"/>
    <col min="14860" max="14860" width="11.28515625" style="1" customWidth="1"/>
    <col min="14861" max="14864" width="9.140625" style="1"/>
    <col min="14865" max="14865" width="11" style="1" bestFit="1" customWidth="1"/>
    <col min="14866" max="15104" width="9.140625" style="1"/>
    <col min="15105" max="15105" width="5.28515625" style="1" customWidth="1"/>
    <col min="15106" max="15106" width="70.5703125" style="1" customWidth="1"/>
    <col min="15107" max="15107" width="13.42578125" style="1" customWidth="1"/>
    <col min="15108" max="15108" width="6.7109375" style="1" customWidth="1"/>
    <col min="15109" max="15109" width="10.7109375" style="1" customWidth="1"/>
    <col min="15110" max="15110" width="6.42578125" style="1" customWidth="1"/>
    <col min="15111" max="15112" width="12.7109375" style="1" customWidth="1"/>
    <col min="15113" max="15113" width="18.28515625" style="1" customWidth="1"/>
    <col min="15114" max="15114" width="16.140625" style="1" customWidth="1"/>
    <col min="15115" max="15115" width="30" style="1" customWidth="1"/>
    <col min="15116" max="15116" width="11.28515625" style="1" customWidth="1"/>
    <col min="15117" max="15120" width="9.140625" style="1"/>
    <col min="15121" max="15121" width="11" style="1" bestFit="1" customWidth="1"/>
    <col min="15122" max="15360" width="9.140625" style="1"/>
    <col min="15361" max="15361" width="5.28515625" style="1" customWidth="1"/>
    <col min="15362" max="15362" width="70.5703125" style="1" customWidth="1"/>
    <col min="15363" max="15363" width="13.42578125" style="1" customWidth="1"/>
    <col min="15364" max="15364" width="6.7109375" style="1" customWidth="1"/>
    <col min="15365" max="15365" width="10.7109375" style="1" customWidth="1"/>
    <col min="15366" max="15366" width="6.42578125" style="1" customWidth="1"/>
    <col min="15367" max="15368" width="12.7109375" style="1" customWidth="1"/>
    <col min="15369" max="15369" width="18.28515625" style="1" customWidth="1"/>
    <col min="15370" max="15370" width="16.140625" style="1" customWidth="1"/>
    <col min="15371" max="15371" width="30" style="1" customWidth="1"/>
    <col min="15372" max="15372" width="11.28515625" style="1" customWidth="1"/>
    <col min="15373" max="15376" width="9.140625" style="1"/>
    <col min="15377" max="15377" width="11" style="1" bestFit="1" customWidth="1"/>
    <col min="15378" max="15616" width="9.140625" style="1"/>
    <col min="15617" max="15617" width="5.28515625" style="1" customWidth="1"/>
    <col min="15618" max="15618" width="70.5703125" style="1" customWidth="1"/>
    <col min="15619" max="15619" width="13.42578125" style="1" customWidth="1"/>
    <col min="15620" max="15620" width="6.7109375" style="1" customWidth="1"/>
    <col min="15621" max="15621" width="10.7109375" style="1" customWidth="1"/>
    <col min="15622" max="15622" width="6.42578125" style="1" customWidth="1"/>
    <col min="15623" max="15624" width="12.7109375" style="1" customWidth="1"/>
    <col min="15625" max="15625" width="18.28515625" style="1" customWidth="1"/>
    <col min="15626" max="15626" width="16.140625" style="1" customWidth="1"/>
    <col min="15627" max="15627" width="30" style="1" customWidth="1"/>
    <col min="15628" max="15628" width="11.28515625" style="1" customWidth="1"/>
    <col min="15629" max="15632" width="9.140625" style="1"/>
    <col min="15633" max="15633" width="11" style="1" bestFit="1" customWidth="1"/>
    <col min="15634" max="15872" width="9.140625" style="1"/>
    <col min="15873" max="15873" width="5.28515625" style="1" customWidth="1"/>
    <col min="15874" max="15874" width="70.5703125" style="1" customWidth="1"/>
    <col min="15875" max="15875" width="13.42578125" style="1" customWidth="1"/>
    <col min="15876" max="15876" width="6.7109375" style="1" customWidth="1"/>
    <col min="15877" max="15877" width="10.7109375" style="1" customWidth="1"/>
    <col min="15878" max="15878" width="6.42578125" style="1" customWidth="1"/>
    <col min="15879" max="15880" width="12.7109375" style="1" customWidth="1"/>
    <col min="15881" max="15881" width="18.28515625" style="1" customWidth="1"/>
    <col min="15882" max="15882" width="16.140625" style="1" customWidth="1"/>
    <col min="15883" max="15883" width="30" style="1" customWidth="1"/>
    <col min="15884" max="15884" width="11.28515625" style="1" customWidth="1"/>
    <col min="15885" max="15888" width="9.140625" style="1"/>
    <col min="15889" max="15889" width="11" style="1" bestFit="1" customWidth="1"/>
    <col min="15890" max="16128" width="9.140625" style="1"/>
    <col min="16129" max="16129" width="5.28515625" style="1" customWidth="1"/>
    <col min="16130" max="16130" width="70.5703125" style="1" customWidth="1"/>
    <col min="16131" max="16131" width="13.42578125" style="1" customWidth="1"/>
    <col min="16132" max="16132" width="6.7109375" style="1" customWidth="1"/>
    <col min="16133" max="16133" width="10.7109375" style="1" customWidth="1"/>
    <col min="16134" max="16134" width="6.42578125" style="1" customWidth="1"/>
    <col min="16135" max="16136" width="12.7109375" style="1" customWidth="1"/>
    <col min="16137" max="16137" width="18.28515625" style="1" customWidth="1"/>
    <col min="16138" max="16138" width="16.140625" style="1" customWidth="1"/>
    <col min="16139" max="16139" width="30" style="1" customWidth="1"/>
    <col min="16140" max="16140" width="11.28515625" style="1" customWidth="1"/>
    <col min="16141" max="16144" width="9.140625" style="1"/>
    <col min="16145" max="16145" width="11" style="1" bestFit="1" customWidth="1"/>
    <col min="16146" max="16384" width="9.140625" style="1"/>
  </cols>
  <sheetData>
    <row r="1" spans="1:12" ht="18" x14ac:dyDescent="0.25">
      <c r="A1" s="5"/>
      <c r="B1" s="421" t="s">
        <v>1335</v>
      </c>
      <c r="C1" s="421"/>
      <c r="D1" s="421"/>
      <c r="E1" s="421"/>
      <c r="F1" s="189"/>
      <c r="G1" s="60"/>
      <c r="H1" s="60"/>
      <c r="I1" s="60"/>
      <c r="J1" s="60"/>
    </row>
    <row r="2" spans="1:12" ht="15.75" customHeight="1" x14ac:dyDescent="0.25">
      <c r="A2" s="61"/>
      <c r="B2" s="61"/>
      <c r="C2" s="61"/>
      <c r="D2" s="61"/>
      <c r="E2" s="61"/>
      <c r="F2" s="61"/>
      <c r="G2" s="61"/>
      <c r="H2" s="537" t="s">
        <v>1363</v>
      </c>
    </row>
    <row r="3" spans="1:12" ht="47.25" customHeight="1" x14ac:dyDescent="0.2">
      <c r="A3" s="109"/>
      <c r="B3" s="398" t="s">
        <v>1336</v>
      </c>
      <c r="C3" s="398"/>
      <c r="D3" s="398"/>
      <c r="E3" s="398"/>
      <c r="F3" s="398"/>
      <c r="G3" s="398"/>
      <c r="H3" s="109"/>
      <c r="I3" s="190"/>
      <c r="J3" s="190"/>
    </row>
    <row r="4" spans="1:12" ht="10.5" customHeight="1" x14ac:dyDescent="0.2">
      <c r="A4" s="191"/>
      <c r="B4" s="191"/>
      <c r="C4" s="191"/>
      <c r="D4" s="191"/>
      <c r="E4" s="191"/>
      <c r="F4" s="191"/>
      <c r="G4" s="191"/>
      <c r="H4" s="191"/>
      <c r="I4" s="190"/>
      <c r="J4" s="173"/>
      <c r="K4" s="105"/>
      <c r="L4" s="105"/>
    </row>
    <row r="5" spans="1:12" ht="45.75" customHeight="1" x14ac:dyDescent="0.2">
      <c r="A5" s="422" t="s">
        <v>1130</v>
      </c>
      <c r="B5" s="424" t="s">
        <v>1131</v>
      </c>
      <c r="C5" s="426" t="s">
        <v>1132</v>
      </c>
      <c r="D5" s="424" t="s">
        <v>4</v>
      </c>
      <c r="E5" s="424" t="s">
        <v>1133</v>
      </c>
      <c r="F5" s="424" t="s">
        <v>1337</v>
      </c>
      <c r="G5" s="158" t="s">
        <v>1281</v>
      </c>
      <c r="H5" s="158" t="s">
        <v>1338</v>
      </c>
    </row>
    <row r="6" spans="1:12" ht="16.5" customHeight="1" x14ac:dyDescent="0.2">
      <c r="A6" s="423"/>
      <c r="B6" s="425"/>
      <c r="C6" s="427"/>
      <c r="D6" s="425"/>
      <c r="E6" s="425"/>
      <c r="F6" s="425"/>
      <c r="G6" s="192" t="s">
        <v>1339</v>
      </c>
      <c r="H6" s="192" t="s">
        <v>1339</v>
      </c>
    </row>
    <row r="7" spans="1:12" ht="15" x14ac:dyDescent="0.25">
      <c r="A7" s="193">
        <v>1</v>
      </c>
      <c r="B7" s="193">
        <v>2</v>
      </c>
      <c r="C7" s="193">
        <v>3</v>
      </c>
      <c r="D7" s="193">
        <v>4</v>
      </c>
      <c r="E7" s="193">
        <v>5</v>
      </c>
      <c r="F7" s="193">
        <v>6</v>
      </c>
      <c r="G7" s="193">
        <v>7</v>
      </c>
      <c r="H7" s="193">
        <v>8</v>
      </c>
    </row>
    <row r="8" spans="1:12" ht="17.25" customHeight="1" x14ac:dyDescent="0.2">
      <c r="A8" s="494">
        <v>1</v>
      </c>
      <c r="B8" s="486" t="s">
        <v>1340</v>
      </c>
      <c r="C8" s="462">
        <v>7132461004</v>
      </c>
      <c r="D8" s="494" t="s">
        <v>1113</v>
      </c>
      <c r="E8" s="496">
        <f>VLOOKUP(C8,'SOR RATE'!A:D,4,0)</f>
        <v>1444.85</v>
      </c>
      <c r="F8" s="494">
        <v>120</v>
      </c>
      <c r="G8" s="496">
        <f>E8*F8</f>
        <v>173382</v>
      </c>
      <c r="H8" s="496">
        <f>E8*F8</f>
        <v>173382</v>
      </c>
      <c r="I8" s="194"/>
      <c r="J8" s="194"/>
    </row>
    <row r="9" spans="1:12" ht="17.25" customHeight="1" x14ac:dyDescent="0.2">
      <c r="A9" s="544">
        <v>2</v>
      </c>
      <c r="B9" s="578" t="s">
        <v>1341</v>
      </c>
      <c r="C9" s="462">
        <v>7132461005</v>
      </c>
      <c r="D9" s="494" t="s">
        <v>120</v>
      </c>
      <c r="E9" s="496">
        <f>VLOOKUP(C9,'SOR RATE'!A:D,4,0)</f>
        <v>511.57</v>
      </c>
      <c r="F9" s="494">
        <v>18</v>
      </c>
      <c r="G9" s="496">
        <f>E9*F9</f>
        <v>9208.26</v>
      </c>
      <c r="H9" s="496">
        <f>E9*F9</f>
        <v>9208.26</v>
      </c>
      <c r="I9" s="195"/>
      <c r="J9" s="196"/>
    </row>
    <row r="10" spans="1:12" ht="17.25" customHeight="1" x14ac:dyDescent="0.2">
      <c r="A10" s="544">
        <v>3</v>
      </c>
      <c r="B10" s="475" t="s">
        <v>1342</v>
      </c>
      <c r="C10" s="462">
        <v>7130310075</v>
      </c>
      <c r="D10" s="494" t="s">
        <v>1113</v>
      </c>
      <c r="E10" s="496">
        <f>VLOOKUP(C10,'SOR RATE'!A:D,4,0)/1000</f>
        <v>2700.49566</v>
      </c>
      <c r="F10" s="494">
        <v>180</v>
      </c>
      <c r="G10" s="496">
        <f>E10*F10</f>
        <v>486089.21880000003</v>
      </c>
      <c r="H10" s="496"/>
      <c r="I10" s="195"/>
      <c r="J10" s="5"/>
    </row>
    <row r="11" spans="1:12" ht="17.25" customHeight="1" x14ac:dyDescent="0.2">
      <c r="A11" s="544">
        <v>4</v>
      </c>
      <c r="B11" s="475" t="s">
        <v>1343</v>
      </c>
      <c r="C11" s="462">
        <v>7130310020</v>
      </c>
      <c r="D11" s="494" t="s">
        <v>1113</v>
      </c>
      <c r="E11" s="496">
        <f>VLOOKUP(C11,'SOR RATE'!A:D,4,0)/1000</f>
        <v>2951.1392900000001</v>
      </c>
      <c r="F11" s="494">
        <v>190</v>
      </c>
      <c r="G11" s="496"/>
      <c r="H11" s="496">
        <f>E11*F11</f>
        <v>560716.46510000003</v>
      </c>
      <c r="I11" s="195"/>
      <c r="J11" s="74"/>
    </row>
    <row r="12" spans="1:12" ht="17.25" customHeight="1" x14ac:dyDescent="0.2">
      <c r="A12" s="494">
        <v>5</v>
      </c>
      <c r="B12" s="486" t="s">
        <v>182</v>
      </c>
      <c r="C12" s="541">
        <v>7130352037</v>
      </c>
      <c r="D12" s="494" t="s">
        <v>73</v>
      </c>
      <c r="E12" s="496">
        <f>VLOOKUP(C12,'SOR RATE'!A:D,4,0)</f>
        <v>28226.94</v>
      </c>
      <c r="F12" s="494">
        <v>4</v>
      </c>
      <c r="G12" s="496">
        <f>E12*F12</f>
        <v>112907.76</v>
      </c>
      <c r="H12" s="496"/>
      <c r="J12" s="5"/>
    </row>
    <row r="13" spans="1:12" ht="17.25" customHeight="1" x14ac:dyDescent="0.2">
      <c r="A13" s="494">
        <v>6</v>
      </c>
      <c r="B13" s="486" t="s">
        <v>172</v>
      </c>
      <c r="C13" s="541">
        <v>7130352010</v>
      </c>
      <c r="D13" s="494" t="s">
        <v>73</v>
      </c>
      <c r="E13" s="496">
        <f>VLOOKUP(C13,'SOR RATE'!A:D,4,0)</f>
        <v>41869.07</v>
      </c>
      <c r="F13" s="494">
        <v>4</v>
      </c>
      <c r="G13" s="496"/>
      <c r="H13" s="496">
        <f>E13*F13</f>
        <v>167476.28</v>
      </c>
      <c r="I13" s="197"/>
      <c r="J13" s="74"/>
    </row>
    <row r="14" spans="1:12" ht="17.25" customHeight="1" x14ac:dyDescent="0.2">
      <c r="A14" s="494">
        <v>7</v>
      </c>
      <c r="B14" s="486" t="s">
        <v>1344</v>
      </c>
      <c r="C14" s="541">
        <v>7130640027</v>
      </c>
      <c r="D14" s="494" t="s">
        <v>311</v>
      </c>
      <c r="E14" s="496">
        <f>VLOOKUP(C14,'SOR RATE'!A:D,4,0)</f>
        <v>1345.87</v>
      </c>
      <c r="F14" s="494">
        <v>24</v>
      </c>
      <c r="G14" s="496">
        <f>E14*F14</f>
        <v>32300.879999999997</v>
      </c>
      <c r="H14" s="496">
        <f>E14*F14</f>
        <v>32300.879999999997</v>
      </c>
      <c r="I14" s="197"/>
      <c r="J14" s="70"/>
    </row>
    <row r="15" spans="1:12" ht="48.75" customHeight="1" x14ac:dyDescent="0.2">
      <c r="A15" s="494">
        <v>8</v>
      </c>
      <c r="B15" s="486" t="s">
        <v>1345</v>
      </c>
      <c r="C15" s="494"/>
      <c r="D15" s="494" t="s">
        <v>197</v>
      </c>
      <c r="E15" s="496">
        <v>1500</v>
      </c>
      <c r="F15" s="494">
        <v>4</v>
      </c>
      <c r="G15" s="496">
        <f>E15*F15</f>
        <v>6000</v>
      </c>
      <c r="H15" s="496">
        <f>E15*F15</f>
        <v>6000</v>
      </c>
      <c r="I15" s="198"/>
      <c r="J15" s="199"/>
      <c r="K15" s="200"/>
    </row>
    <row r="16" spans="1:12" ht="17.25" customHeight="1" x14ac:dyDescent="0.2">
      <c r="A16" s="544">
        <v>9</v>
      </c>
      <c r="B16" s="578" t="s">
        <v>1346</v>
      </c>
      <c r="C16" s="494">
        <v>7130600173</v>
      </c>
      <c r="D16" s="494" t="s">
        <v>1347</v>
      </c>
      <c r="E16" s="496">
        <f>VLOOKUP(C16,'SOR RATE'!A:D,4,0)/1000</f>
        <v>63.061039999999998</v>
      </c>
      <c r="F16" s="494">
        <v>100</v>
      </c>
      <c r="G16" s="496">
        <f>E16*F16</f>
        <v>6306.1040000000003</v>
      </c>
      <c r="H16" s="496">
        <f>E16*F16</f>
        <v>6306.1040000000003</v>
      </c>
      <c r="I16" s="168"/>
      <c r="J16" s="199"/>
      <c r="K16" s="199"/>
    </row>
    <row r="17" spans="1:12" ht="44.25" customHeight="1" x14ac:dyDescent="0.2">
      <c r="A17" s="544">
        <v>10</v>
      </c>
      <c r="B17" s="486" t="s">
        <v>1348</v>
      </c>
      <c r="C17" s="541"/>
      <c r="D17" s="494" t="s">
        <v>120</v>
      </c>
      <c r="E17" s="496">
        <v>556</v>
      </c>
      <c r="F17" s="494">
        <v>4</v>
      </c>
      <c r="G17" s="496">
        <f>E17*F17</f>
        <v>2224</v>
      </c>
      <c r="H17" s="496">
        <f>E17*F17</f>
        <v>2224</v>
      </c>
      <c r="I17" s="201"/>
      <c r="J17" s="198"/>
      <c r="K17" s="199"/>
    </row>
    <row r="18" spans="1:12" ht="17.25" customHeight="1" x14ac:dyDescent="0.2">
      <c r="A18" s="544">
        <v>11</v>
      </c>
      <c r="B18" s="497" t="s">
        <v>1349</v>
      </c>
      <c r="C18" s="494">
        <v>7130201343</v>
      </c>
      <c r="D18" s="494" t="s">
        <v>120</v>
      </c>
      <c r="E18" s="496">
        <f>VLOOKUP(C18,'SOR RATE'!A:D,4,0)</f>
        <v>33</v>
      </c>
      <c r="F18" s="494">
        <f>4*20</f>
        <v>80</v>
      </c>
      <c r="G18" s="496">
        <f t="shared" ref="G18:G23" si="0">E18*F18</f>
        <v>2640</v>
      </c>
      <c r="H18" s="496">
        <f t="shared" ref="H18:H23" si="1">E18*F18</f>
        <v>2640</v>
      </c>
      <c r="I18" s="168"/>
      <c r="J18" s="199"/>
      <c r="K18" s="199"/>
    </row>
    <row r="19" spans="1:12" ht="17.25" customHeight="1" x14ac:dyDescent="0.2">
      <c r="A19" s="494">
        <v>12</v>
      </c>
      <c r="B19" s="497" t="s">
        <v>1350</v>
      </c>
      <c r="C19" s="494">
        <v>7132498006</v>
      </c>
      <c r="D19" s="494" t="s">
        <v>9</v>
      </c>
      <c r="E19" s="496">
        <f>VLOOKUP(C19,'SOR RATE'!A:D,4,0)</f>
        <v>735</v>
      </c>
      <c r="F19" s="494">
        <f>0.06*20</f>
        <v>1.2</v>
      </c>
      <c r="G19" s="496">
        <f t="shared" si="0"/>
        <v>882</v>
      </c>
      <c r="H19" s="496">
        <f t="shared" si="1"/>
        <v>882</v>
      </c>
      <c r="I19" s="168"/>
      <c r="J19" s="199"/>
      <c r="K19" s="199"/>
    </row>
    <row r="20" spans="1:12" ht="17.25" customHeight="1" x14ac:dyDescent="0.2">
      <c r="A20" s="494">
        <v>13</v>
      </c>
      <c r="B20" s="504" t="s">
        <v>1366</v>
      </c>
      <c r="C20" s="579">
        <v>7130840021</v>
      </c>
      <c r="D20" s="555" t="s">
        <v>20</v>
      </c>
      <c r="E20" s="496">
        <f>VLOOKUP(C20,'SOR RATE'!A:D,4,0)</f>
        <v>3233.2</v>
      </c>
      <c r="F20" s="494">
        <v>6</v>
      </c>
      <c r="G20" s="496">
        <f t="shared" si="0"/>
        <v>19399.199999999997</v>
      </c>
      <c r="H20" s="496">
        <f t="shared" si="1"/>
        <v>19399.199999999997</v>
      </c>
      <c r="I20" s="168"/>
      <c r="J20" s="199"/>
      <c r="K20" s="199"/>
    </row>
    <row r="21" spans="1:12" ht="17.25" customHeight="1" x14ac:dyDescent="0.2">
      <c r="A21" s="494">
        <v>14</v>
      </c>
      <c r="B21" s="497" t="s">
        <v>1351</v>
      </c>
      <c r="C21" s="579">
        <v>7130830060</v>
      </c>
      <c r="D21" s="555" t="s">
        <v>1113</v>
      </c>
      <c r="E21" s="496">
        <f>VLOOKUP(C21,'SOR RATE'!A:D,4,0)/1000</f>
        <v>76.32332000000001</v>
      </c>
      <c r="F21" s="494">
        <v>18</v>
      </c>
      <c r="G21" s="496">
        <f t="shared" si="0"/>
        <v>1373.8197600000001</v>
      </c>
      <c r="H21" s="496">
        <f t="shared" si="1"/>
        <v>1373.8197600000001</v>
      </c>
      <c r="I21" s="168"/>
      <c r="J21" s="199"/>
      <c r="K21" s="199"/>
    </row>
    <row r="22" spans="1:12" ht="20.25" customHeight="1" x14ac:dyDescent="0.2">
      <c r="A22" s="494">
        <v>15</v>
      </c>
      <c r="B22" s="497" t="s">
        <v>1352</v>
      </c>
      <c r="C22" s="579">
        <v>7130830585</v>
      </c>
      <c r="D22" s="555" t="s">
        <v>197</v>
      </c>
      <c r="E22" s="496">
        <f>VLOOKUP(C22,'SOR RATE'!A:D,4,0)</f>
        <v>350.63</v>
      </c>
      <c r="F22" s="494">
        <v>6</v>
      </c>
      <c r="G22" s="496">
        <f t="shared" si="0"/>
        <v>2103.7799999999997</v>
      </c>
      <c r="H22" s="496">
        <f t="shared" si="1"/>
        <v>2103.7799999999997</v>
      </c>
      <c r="I22" s="168"/>
      <c r="J22" s="199"/>
      <c r="K22" s="199"/>
    </row>
    <row r="23" spans="1:12" ht="36" customHeight="1" x14ac:dyDescent="0.2">
      <c r="A23" s="544">
        <v>16</v>
      </c>
      <c r="B23" s="578" t="s">
        <v>1353</v>
      </c>
      <c r="C23" s="494">
        <v>7130642039</v>
      </c>
      <c r="D23" s="494" t="s">
        <v>120</v>
      </c>
      <c r="E23" s="496">
        <f>VLOOKUP(C23,'SOR RATE'!A:D,4,0)</f>
        <v>1058.93</v>
      </c>
      <c r="F23" s="494">
        <f>4+6</f>
        <v>10</v>
      </c>
      <c r="G23" s="496">
        <f t="shared" si="0"/>
        <v>10589.300000000001</v>
      </c>
      <c r="H23" s="496">
        <f t="shared" si="1"/>
        <v>10589.300000000001</v>
      </c>
      <c r="I23" s="201"/>
      <c r="J23" s="200"/>
      <c r="K23" s="199"/>
    </row>
    <row r="24" spans="1:12" ht="48" customHeight="1" x14ac:dyDescent="0.2">
      <c r="A24" s="544">
        <v>17</v>
      </c>
      <c r="B24" s="578" t="s">
        <v>1354</v>
      </c>
      <c r="C24" s="580"/>
      <c r="D24" s="544" t="s">
        <v>1355</v>
      </c>
      <c r="E24" s="556" t="s">
        <v>1355</v>
      </c>
      <c r="F24" s="544" t="s">
        <v>1355</v>
      </c>
      <c r="G24" s="556">
        <v>25000</v>
      </c>
      <c r="H24" s="556">
        <v>25000</v>
      </c>
      <c r="I24" s="5"/>
      <c r="J24" s="199"/>
      <c r="K24" s="199"/>
    </row>
    <row r="25" spans="1:12" ht="18" customHeight="1" x14ac:dyDescent="0.2">
      <c r="A25" s="247">
        <v>18</v>
      </c>
      <c r="B25" s="482" t="s">
        <v>1164</v>
      </c>
      <c r="C25" s="581"/>
      <c r="D25" s="582"/>
      <c r="E25" s="583"/>
      <c r="F25" s="583"/>
      <c r="G25" s="508">
        <f>SUM(G8:G24)</f>
        <v>890406.32256000012</v>
      </c>
      <c r="H25" s="508">
        <f>SUM(H8:H24)</f>
        <v>1019602.0888600001</v>
      </c>
      <c r="I25" s="77"/>
      <c r="J25" s="77"/>
      <c r="K25" s="43"/>
    </row>
    <row r="26" spans="1:12" ht="18" customHeight="1" x14ac:dyDescent="0.2">
      <c r="A26" s="247">
        <v>19</v>
      </c>
      <c r="B26" s="482" t="s">
        <v>1165</v>
      </c>
      <c r="C26" s="581"/>
      <c r="D26" s="584"/>
      <c r="E26" s="583"/>
      <c r="F26" s="585"/>
      <c r="G26" s="508">
        <f>G25/1.18</f>
        <v>754581.62928813568</v>
      </c>
      <c r="H26" s="508">
        <f>H25/1.18</f>
        <v>864069.56683050864</v>
      </c>
      <c r="I26" s="77"/>
      <c r="J26" s="77"/>
      <c r="K26" s="43"/>
    </row>
    <row r="27" spans="1:12" ht="18.75" customHeight="1" x14ac:dyDescent="0.2">
      <c r="A27" s="494">
        <v>20</v>
      </c>
      <c r="B27" s="461" t="s">
        <v>1166</v>
      </c>
      <c r="C27" s="586"/>
      <c r="D27" s="587"/>
      <c r="E27" s="555">
        <v>7.4999999999999997E-2</v>
      </c>
      <c r="F27" s="588"/>
      <c r="G27" s="487">
        <f>G25*E27</f>
        <v>66780.474192000009</v>
      </c>
      <c r="H27" s="487">
        <f>H25*E27</f>
        <v>76470.156664500013</v>
      </c>
      <c r="I27" s="145"/>
      <c r="J27" s="77"/>
      <c r="K27" s="77"/>
    </row>
    <row r="28" spans="1:12" ht="18" customHeight="1" x14ac:dyDescent="0.2">
      <c r="A28" s="494">
        <v>21</v>
      </c>
      <c r="B28" s="486" t="s">
        <v>1295</v>
      </c>
      <c r="C28" s="589"/>
      <c r="D28" s="494" t="s">
        <v>120</v>
      </c>
      <c r="E28" s="487">
        <f>2765.88288883852*1.055*1.035</f>
        <v>3020.1366733950008</v>
      </c>
      <c r="F28" s="555">
        <v>10</v>
      </c>
      <c r="G28" s="496">
        <f>E28*F28</f>
        <v>30201.36673395001</v>
      </c>
      <c r="H28" s="496">
        <f>E28*F28</f>
        <v>30201.36673395001</v>
      </c>
      <c r="I28" s="202"/>
      <c r="J28" s="199"/>
      <c r="K28" s="203"/>
      <c r="L28" s="5"/>
    </row>
    <row r="29" spans="1:12" ht="32.25" customHeight="1" x14ac:dyDescent="0.2">
      <c r="A29" s="494">
        <v>22</v>
      </c>
      <c r="B29" s="486" t="s">
        <v>1356</v>
      </c>
      <c r="C29" s="486"/>
      <c r="D29" s="555" t="s">
        <v>1113</v>
      </c>
      <c r="E29" s="496"/>
      <c r="F29" s="494">
        <v>60</v>
      </c>
      <c r="G29" s="590">
        <v>152968</v>
      </c>
      <c r="H29" s="487">
        <v>158017</v>
      </c>
      <c r="I29" s="77"/>
      <c r="J29" s="85"/>
      <c r="K29" s="204"/>
    </row>
    <row r="30" spans="1:12" ht="18" customHeight="1" x14ac:dyDescent="0.2">
      <c r="A30" s="494">
        <v>23</v>
      </c>
      <c r="B30" s="486" t="s">
        <v>1270</v>
      </c>
      <c r="C30" s="591"/>
      <c r="D30" s="591"/>
      <c r="E30" s="592"/>
      <c r="F30" s="592"/>
      <c r="G30" s="487">
        <f>G26*0.04</f>
        <v>30183.265171525429</v>
      </c>
      <c r="H30" s="487">
        <f>H26*0.04</f>
        <v>34562.782673220347</v>
      </c>
      <c r="I30" s="160"/>
      <c r="J30" s="160"/>
      <c r="K30" s="5"/>
    </row>
    <row r="31" spans="1:12" ht="32.25" customHeight="1" x14ac:dyDescent="0.2">
      <c r="A31" s="494">
        <v>24</v>
      </c>
      <c r="B31" s="461" t="s">
        <v>1271</v>
      </c>
      <c r="C31" s="591"/>
      <c r="D31" s="591"/>
      <c r="E31" s="592"/>
      <c r="F31" s="592"/>
      <c r="G31" s="487">
        <f>(G25+G27+G28+G29+G30)*0.125</f>
        <v>146317.42858218445</v>
      </c>
      <c r="H31" s="487">
        <f>(H25+H27+H28+H29+H30)*0.125</f>
        <v>164856.67436645881</v>
      </c>
      <c r="I31" s="205"/>
      <c r="J31" s="160"/>
      <c r="K31" s="5"/>
    </row>
    <row r="32" spans="1:12" ht="18" customHeight="1" x14ac:dyDescent="0.2">
      <c r="A32" s="247">
        <v>25</v>
      </c>
      <c r="B32" s="489" t="s">
        <v>1272</v>
      </c>
      <c r="C32" s="591"/>
      <c r="D32" s="591"/>
      <c r="E32" s="592"/>
      <c r="F32" s="592"/>
      <c r="G32" s="536">
        <f>SUM(G26:G31)</f>
        <v>1181032.1639677954</v>
      </c>
      <c r="H32" s="536">
        <f>SUM(H26:H31)</f>
        <v>1328177.5472686377</v>
      </c>
      <c r="I32" s="77"/>
      <c r="J32" s="197"/>
      <c r="K32" s="5"/>
    </row>
    <row r="33" spans="1:13" ht="18" customHeight="1" x14ac:dyDescent="0.2">
      <c r="A33" s="494">
        <v>26</v>
      </c>
      <c r="B33" s="461" t="s">
        <v>1273</v>
      </c>
      <c r="C33" s="591"/>
      <c r="D33" s="591"/>
      <c r="E33" s="494">
        <v>0.09</v>
      </c>
      <c r="F33" s="592"/>
      <c r="G33" s="487">
        <f>G32*E33</f>
        <v>106292.89475710159</v>
      </c>
      <c r="H33" s="487">
        <f>H32*E33</f>
        <v>119535.97925417739</v>
      </c>
      <c r="I33" s="77"/>
      <c r="J33" s="197"/>
      <c r="K33" s="5"/>
    </row>
    <row r="34" spans="1:13" ht="18" customHeight="1" x14ac:dyDescent="0.2">
      <c r="A34" s="494">
        <v>27</v>
      </c>
      <c r="B34" s="461" t="s">
        <v>1274</v>
      </c>
      <c r="C34" s="591"/>
      <c r="D34" s="591"/>
      <c r="E34" s="494">
        <v>0.09</v>
      </c>
      <c r="F34" s="592"/>
      <c r="G34" s="487">
        <f>G32*E34</f>
        <v>106292.89475710159</v>
      </c>
      <c r="H34" s="487">
        <f>H32*E34</f>
        <v>119535.97925417739</v>
      </c>
      <c r="I34" s="75"/>
      <c r="J34" s="70"/>
      <c r="K34" s="5"/>
    </row>
    <row r="35" spans="1:13" ht="19.5" customHeight="1" x14ac:dyDescent="0.2">
      <c r="A35" s="494">
        <v>28</v>
      </c>
      <c r="B35" s="486" t="s">
        <v>1357</v>
      </c>
      <c r="C35" s="593">
        <v>0.15</v>
      </c>
      <c r="D35" s="486"/>
      <c r="E35" s="494"/>
      <c r="F35" s="494"/>
      <c r="G35" s="487">
        <f>G32*0.15</f>
        <v>177154.82459516931</v>
      </c>
      <c r="H35" s="487">
        <f>H32*0.15</f>
        <v>199226.63209029564</v>
      </c>
      <c r="I35" s="77"/>
      <c r="J35" s="70"/>
      <c r="L35" s="206"/>
      <c r="M35" s="206"/>
    </row>
    <row r="36" spans="1:13" ht="20.25" customHeight="1" x14ac:dyDescent="0.2">
      <c r="A36" s="494">
        <v>29</v>
      </c>
      <c r="B36" s="461" t="s">
        <v>1358</v>
      </c>
      <c r="C36" s="591"/>
      <c r="D36" s="591"/>
      <c r="E36" s="592"/>
      <c r="F36" s="592"/>
      <c r="G36" s="487">
        <f>G32+G33+G34+G35</f>
        <v>1570772.7780771679</v>
      </c>
      <c r="H36" s="487">
        <f>H32+H33+H34+H35</f>
        <v>1766476.137867288</v>
      </c>
      <c r="I36" s="77"/>
    </row>
    <row r="37" spans="1:13" ht="19.5" customHeight="1" x14ac:dyDescent="0.2">
      <c r="A37" s="247">
        <v>30</v>
      </c>
      <c r="B37" s="489" t="s">
        <v>1183</v>
      </c>
      <c r="C37" s="591"/>
      <c r="D37" s="591"/>
      <c r="E37" s="592"/>
      <c r="F37" s="592"/>
      <c r="G37" s="536">
        <f>ROUND(G36,0)</f>
        <v>1570773</v>
      </c>
      <c r="H37" s="536">
        <f>ROUND(H36,0)</f>
        <v>1766476</v>
      </c>
      <c r="I37" s="77"/>
    </row>
    <row r="38" spans="1:13" ht="12" customHeight="1" x14ac:dyDescent="0.2">
      <c r="A38" s="44"/>
      <c r="B38" s="44"/>
      <c r="C38" s="44"/>
      <c r="D38" s="44"/>
      <c r="E38" s="44"/>
      <c r="F38" s="44"/>
      <c r="G38" s="44"/>
      <c r="H38" s="44"/>
    </row>
    <row r="39" spans="1:13" ht="17.25" customHeight="1" x14ac:dyDescent="0.3">
      <c r="A39" s="172" t="s">
        <v>12</v>
      </c>
      <c r="B39" s="74" t="s">
        <v>1359</v>
      </c>
      <c r="C39" s="74"/>
      <c r="I39" s="207"/>
      <c r="J39" s="207"/>
    </row>
    <row r="40" spans="1:13" ht="32.25" customHeight="1" x14ac:dyDescent="0.25">
      <c r="B40" s="419" t="s">
        <v>1360</v>
      </c>
      <c r="C40" s="419"/>
      <c r="D40" s="419"/>
      <c r="E40" s="419"/>
      <c r="F40" s="419"/>
      <c r="G40" s="76"/>
      <c r="H40" s="76"/>
      <c r="I40" s="207"/>
      <c r="J40" s="207"/>
    </row>
    <row r="41" spans="1:13" ht="32.25" customHeight="1" x14ac:dyDescent="0.2">
      <c r="A41" s="208" t="s">
        <v>1361</v>
      </c>
      <c r="B41" s="419" t="s">
        <v>1362</v>
      </c>
      <c r="C41" s="419"/>
      <c r="D41" s="419"/>
      <c r="E41" s="419"/>
      <c r="F41" s="419"/>
      <c r="G41" s="209"/>
      <c r="H41" s="209"/>
    </row>
    <row r="42" spans="1:13" ht="15" x14ac:dyDescent="0.25">
      <c r="B42" s="197"/>
      <c r="G42" s="207"/>
      <c r="H42" s="207"/>
    </row>
    <row r="43" spans="1:13" ht="16.5" customHeight="1" x14ac:dyDescent="0.2">
      <c r="B43" s="197"/>
    </row>
    <row r="44" spans="1:13" ht="14.25" x14ac:dyDescent="0.2">
      <c r="B44" s="197"/>
      <c r="G44" s="28"/>
      <c r="H44" s="28"/>
    </row>
    <row r="45" spans="1:13" ht="14.25" x14ac:dyDescent="0.2">
      <c r="B45" s="197"/>
    </row>
    <row r="46" spans="1:13" ht="14.25" x14ac:dyDescent="0.2">
      <c r="B46" s="197"/>
    </row>
    <row r="47" spans="1:13" ht="14.25" x14ac:dyDescent="0.2">
      <c r="B47" s="197"/>
    </row>
    <row r="48" spans="1:13" ht="14.25" x14ac:dyDescent="0.2">
      <c r="B48" s="197"/>
    </row>
    <row r="49" spans="2:9" ht="14.25" x14ac:dyDescent="0.2">
      <c r="B49" s="197"/>
    </row>
    <row r="50" spans="2:9" ht="14.25" x14ac:dyDescent="0.2">
      <c r="B50" s="197"/>
    </row>
    <row r="51" spans="2:9" ht="14.25" x14ac:dyDescent="0.2">
      <c r="B51" s="197"/>
    </row>
    <row r="52" spans="2:9" ht="14.25" x14ac:dyDescent="0.2">
      <c r="B52" s="197"/>
    </row>
    <row r="53" spans="2:9" ht="14.25" x14ac:dyDescent="0.2">
      <c r="B53" s="197"/>
    </row>
    <row r="54" spans="2:9" ht="14.25" x14ac:dyDescent="0.2">
      <c r="B54" s="197"/>
    </row>
    <row r="55" spans="2:9" ht="14.25" x14ac:dyDescent="0.2">
      <c r="B55" s="197"/>
    </row>
    <row r="56" spans="2:9" ht="14.25" x14ac:dyDescent="0.2">
      <c r="B56" s="197"/>
    </row>
    <row r="57" spans="2:9" ht="14.25" x14ac:dyDescent="0.2">
      <c r="B57" s="197"/>
    </row>
    <row r="60" spans="2:9" x14ac:dyDescent="0.2">
      <c r="B60" s="199"/>
      <c r="C60" s="199"/>
      <c r="D60" s="199"/>
      <c r="E60" s="199"/>
      <c r="F60" s="199"/>
      <c r="G60" s="199"/>
      <c r="H60" s="199"/>
      <c r="I60" s="199"/>
    </row>
    <row r="61" spans="2:9" x14ac:dyDescent="0.2">
      <c r="B61" s="199"/>
      <c r="C61" s="199"/>
      <c r="D61" s="199"/>
      <c r="E61" s="199"/>
      <c r="F61" s="199"/>
      <c r="G61" s="199"/>
      <c r="H61" s="199"/>
      <c r="I61" s="199"/>
    </row>
    <row r="62" spans="2:9" ht="15" x14ac:dyDescent="0.25">
      <c r="B62" s="210"/>
      <c r="C62" s="210"/>
      <c r="D62" s="210"/>
      <c r="E62" s="210"/>
      <c r="F62" s="210"/>
    </row>
    <row r="63" spans="2:9" ht="13.5" customHeight="1" x14ac:dyDescent="0.2">
      <c r="B63" s="199"/>
      <c r="C63" s="199"/>
      <c r="D63" s="199"/>
      <c r="E63" s="199"/>
      <c r="F63" s="199"/>
      <c r="G63" s="199"/>
      <c r="H63" s="199"/>
      <c r="I63" s="199"/>
    </row>
    <row r="64" spans="2:9" s="4" customFormat="1" x14ac:dyDescent="0.2">
      <c r="B64" s="199"/>
      <c r="C64" s="199"/>
      <c r="D64" s="199"/>
      <c r="E64" s="199"/>
      <c r="F64" s="199"/>
      <c r="G64" s="199"/>
      <c r="H64" s="199"/>
      <c r="I64" s="199"/>
    </row>
    <row r="65" spans="1:10" ht="15.75" x14ac:dyDescent="0.25">
      <c r="A65" s="211"/>
      <c r="B65" s="199"/>
      <c r="C65" s="199"/>
      <c r="D65" s="199"/>
      <c r="E65" s="199"/>
      <c r="F65" s="199"/>
      <c r="G65" s="199"/>
      <c r="H65" s="199"/>
      <c r="I65" s="199"/>
    </row>
    <row r="66" spans="1:10" ht="15.75" x14ac:dyDescent="0.25">
      <c r="A66" s="212"/>
      <c r="B66" s="199"/>
      <c r="C66" s="199"/>
      <c r="D66" s="199"/>
      <c r="E66" s="199"/>
      <c r="F66" s="199"/>
      <c r="G66" s="199"/>
      <c r="H66" s="199"/>
      <c r="I66" s="199"/>
    </row>
    <row r="67" spans="1:10" ht="15.75" x14ac:dyDescent="0.25">
      <c r="A67" s="212"/>
      <c r="B67" s="199"/>
      <c r="C67" s="199"/>
      <c r="D67" s="199"/>
      <c r="E67" s="199"/>
      <c r="F67" s="199"/>
      <c r="G67" s="199"/>
      <c r="H67" s="199"/>
      <c r="I67" s="199"/>
    </row>
    <row r="68" spans="1:10" ht="15.75" customHeight="1" x14ac:dyDescent="0.2">
      <c r="A68" s="109"/>
      <c r="B68" s="199"/>
      <c r="C68" s="199"/>
      <c r="D68" s="199"/>
      <c r="E68" s="199"/>
      <c r="F68" s="199"/>
      <c r="G68" s="199"/>
      <c r="H68" s="199"/>
      <c r="I68" s="199"/>
      <c r="J68" s="5"/>
    </row>
    <row r="69" spans="1:10" ht="16.5" customHeight="1" x14ac:dyDescent="0.2">
      <c r="A69" s="109"/>
      <c r="B69" s="199"/>
      <c r="C69" s="199"/>
      <c r="D69" s="199"/>
      <c r="E69" s="199"/>
      <c r="F69" s="199"/>
      <c r="G69" s="199"/>
      <c r="H69" s="199"/>
      <c r="I69" s="199"/>
    </row>
    <row r="70" spans="1:10" ht="15.75" x14ac:dyDescent="0.25">
      <c r="A70" s="212"/>
      <c r="B70" s="199"/>
      <c r="C70" s="199"/>
      <c r="D70" s="199"/>
      <c r="E70" s="199"/>
      <c r="F70" s="199"/>
      <c r="G70" s="199"/>
      <c r="H70" s="199"/>
      <c r="I70" s="199"/>
    </row>
    <row r="71" spans="1:10" ht="15" x14ac:dyDescent="0.2">
      <c r="A71" s="213"/>
      <c r="B71" s="199"/>
      <c r="C71" s="199"/>
      <c r="D71" s="199"/>
      <c r="E71" s="199"/>
      <c r="F71" s="199"/>
      <c r="G71" s="199"/>
      <c r="H71" s="199"/>
      <c r="I71" s="199"/>
    </row>
    <row r="72" spans="1:10" ht="15" x14ac:dyDescent="0.2">
      <c r="A72" s="213"/>
      <c r="B72" s="199"/>
      <c r="C72" s="199"/>
      <c r="D72" s="199"/>
      <c r="E72" s="199"/>
      <c r="F72" s="199"/>
      <c r="G72" s="199"/>
      <c r="H72" s="199"/>
      <c r="I72" s="199"/>
    </row>
    <row r="73" spans="1:10" ht="15" x14ac:dyDescent="0.2">
      <c r="A73" s="213"/>
      <c r="B73" s="199"/>
      <c r="C73" s="199"/>
      <c r="D73" s="199"/>
      <c r="E73" s="199"/>
      <c r="F73" s="199"/>
      <c r="G73" s="199"/>
      <c r="H73" s="199"/>
      <c r="I73" s="199"/>
    </row>
    <row r="74" spans="1:10" ht="15" x14ac:dyDescent="0.2">
      <c r="A74" s="213"/>
      <c r="B74" s="199"/>
      <c r="C74" s="199"/>
      <c r="D74" s="199"/>
      <c r="E74" s="199"/>
      <c r="F74" s="199"/>
      <c r="G74" s="199"/>
      <c r="H74" s="199"/>
      <c r="I74" s="199"/>
    </row>
    <row r="75" spans="1:10" ht="15.75" customHeight="1" x14ac:dyDescent="0.2">
      <c r="A75" s="213"/>
      <c r="B75" s="199"/>
      <c r="C75" s="199"/>
      <c r="D75" s="199"/>
      <c r="E75" s="199"/>
      <c r="F75" s="199"/>
      <c r="G75" s="199"/>
      <c r="H75" s="199"/>
      <c r="I75" s="199"/>
    </row>
    <row r="76" spans="1:10" ht="15" x14ac:dyDescent="0.2">
      <c r="A76" s="213"/>
      <c r="B76" s="199"/>
      <c r="C76" s="199"/>
      <c r="D76" s="199"/>
      <c r="E76" s="199"/>
      <c r="F76" s="199"/>
      <c r="G76" s="199"/>
      <c r="H76" s="199"/>
      <c r="I76" s="199"/>
    </row>
    <row r="77" spans="1:10" ht="15" x14ac:dyDescent="0.2">
      <c r="A77" s="213"/>
      <c r="B77" s="199"/>
      <c r="C77" s="199"/>
      <c r="D77" s="199"/>
      <c r="E77" s="199"/>
      <c r="F77" s="199"/>
      <c r="G77" s="199"/>
      <c r="H77" s="199"/>
      <c r="I77" s="199"/>
    </row>
    <row r="78" spans="1:10" ht="15" x14ac:dyDescent="0.2">
      <c r="A78" s="213"/>
      <c r="B78" s="199"/>
      <c r="C78" s="199"/>
      <c r="D78" s="199"/>
      <c r="E78" s="199"/>
      <c r="F78" s="199"/>
      <c r="G78" s="199"/>
      <c r="H78" s="199"/>
      <c r="I78" s="199"/>
    </row>
    <row r="79" spans="1:10" ht="15" x14ac:dyDescent="0.2">
      <c r="A79" s="213"/>
      <c r="B79" s="199"/>
      <c r="C79" s="199"/>
      <c r="D79" s="199"/>
      <c r="E79" s="199"/>
      <c r="F79" s="199"/>
      <c r="G79" s="199"/>
      <c r="H79" s="199"/>
      <c r="I79" s="199"/>
    </row>
    <row r="80" spans="1:10" ht="15" x14ac:dyDescent="0.2">
      <c r="A80" s="111"/>
      <c r="B80" s="199"/>
      <c r="C80" s="199"/>
      <c r="D80" s="199"/>
      <c r="E80" s="199"/>
      <c r="F80" s="199"/>
      <c r="G80" s="199"/>
      <c r="H80" s="199"/>
      <c r="I80" s="199"/>
    </row>
    <row r="81" spans="1:9" ht="15" x14ac:dyDescent="0.2">
      <c r="A81" s="111"/>
      <c r="B81" s="199"/>
      <c r="C81" s="199"/>
      <c r="D81" s="199"/>
      <c r="E81" s="199"/>
      <c r="F81" s="199"/>
      <c r="G81" s="199"/>
      <c r="H81" s="199"/>
      <c r="I81" s="199"/>
    </row>
    <row r="82" spans="1:9" ht="15" x14ac:dyDescent="0.2">
      <c r="A82" s="214"/>
      <c r="B82" s="199"/>
      <c r="C82" s="199"/>
      <c r="D82" s="199"/>
      <c r="E82" s="199"/>
      <c r="F82" s="199"/>
      <c r="G82" s="199"/>
      <c r="H82" s="199"/>
      <c r="I82" s="199"/>
    </row>
    <row r="83" spans="1:9" ht="15" x14ac:dyDescent="0.2">
      <c r="A83" s="214"/>
      <c r="B83" s="199"/>
      <c r="C83" s="199"/>
      <c r="D83" s="199"/>
      <c r="E83" s="199"/>
      <c r="F83" s="199"/>
      <c r="G83" s="199"/>
      <c r="H83" s="199"/>
      <c r="I83" s="199"/>
    </row>
    <row r="84" spans="1:9" ht="15" x14ac:dyDescent="0.2">
      <c r="A84" s="214"/>
      <c r="B84" s="199"/>
      <c r="C84" s="199"/>
      <c r="D84" s="199"/>
      <c r="E84" s="199"/>
      <c r="F84" s="199"/>
      <c r="G84" s="199"/>
      <c r="H84" s="199"/>
      <c r="I84" s="199"/>
    </row>
    <row r="85" spans="1:9" ht="15" x14ac:dyDescent="0.2">
      <c r="A85" s="214"/>
      <c r="B85" s="199"/>
      <c r="C85" s="199"/>
      <c r="D85" s="199"/>
      <c r="E85" s="199"/>
      <c r="F85" s="199"/>
      <c r="G85" s="199"/>
      <c r="H85" s="199"/>
      <c r="I85" s="199"/>
    </row>
    <row r="86" spans="1:9" ht="15.75" customHeight="1" x14ac:dyDescent="0.2">
      <c r="A86" s="90"/>
      <c r="B86" s="199"/>
      <c r="C86" s="199"/>
      <c r="D86" s="199"/>
      <c r="E86" s="199"/>
      <c r="F86" s="199"/>
      <c r="G86" s="199"/>
      <c r="H86" s="199"/>
      <c r="I86" s="199"/>
    </row>
    <row r="87" spans="1:9" ht="15" customHeight="1" x14ac:dyDescent="0.2">
      <c r="A87" s="420"/>
      <c r="B87" s="199"/>
      <c r="C87" s="199"/>
      <c r="D87" s="199"/>
      <c r="E87" s="199"/>
      <c r="F87" s="199"/>
      <c r="G87" s="199"/>
      <c r="H87" s="199"/>
      <c r="I87" s="199"/>
    </row>
    <row r="88" spans="1:9" ht="15" customHeight="1" x14ac:dyDescent="0.2">
      <c r="A88" s="420"/>
      <c r="B88" s="199"/>
      <c r="C88" s="199"/>
      <c r="D88" s="199"/>
      <c r="E88" s="199"/>
      <c r="F88" s="199"/>
      <c r="G88" s="199"/>
      <c r="H88" s="199"/>
      <c r="I88" s="199"/>
    </row>
    <row r="89" spans="1:9" ht="15" customHeight="1" x14ac:dyDescent="0.2">
      <c r="A89" s="420"/>
      <c r="B89" s="199"/>
      <c r="C89" s="199"/>
      <c r="D89" s="199"/>
      <c r="E89" s="199"/>
      <c r="F89" s="199"/>
      <c r="G89" s="199"/>
      <c r="H89" s="199"/>
      <c r="I89" s="199"/>
    </row>
    <row r="90" spans="1:9" ht="15" customHeight="1" x14ac:dyDescent="0.2">
      <c r="A90" s="420"/>
      <c r="B90" s="199"/>
      <c r="C90" s="199"/>
      <c r="D90" s="199"/>
      <c r="E90" s="199"/>
      <c r="F90" s="199"/>
      <c r="G90" s="199"/>
      <c r="H90" s="199"/>
      <c r="I90" s="199"/>
    </row>
    <row r="91" spans="1:9" ht="15" customHeight="1" x14ac:dyDescent="0.2">
      <c r="A91" s="420"/>
      <c r="B91" s="199"/>
      <c r="C91" s="199"/>
      <c r="D91" s="199"/>
      <c r="E91" s="199"/>
      <c r="F91" s="199"/>
      <c r="G91" s="199"/>
      <c r="H91" s="199"/>
      <c r="I91" s="199"/>
    </row>
    <row r="92" spans="1:9" ht="15" x14ac:dyDescent="0.2">
      <c r="A92" s="215"/>
      <c r="B92" s="199"/>
      <c r="C92" s="199"/>
      <c r="D92" s="199"/>
      <c r="E92" s="199"/>
      <c r="F92" s="199"/>
      <c r="G92" s="199"/>
      <c r="H92" s="199"/>
      <c r="I92" s="199"/>
    </row>
    <row r="93" spans="1:9" ht="15" x14ac:dyDescent="0.2">
      <c r="A93" s="215"/>
      <c r="B93" s="199"/>
      <c r="C93" s="199"/>
      <c r="D93" s="199"/>
      <c r="E93" s="199"/>
      <c r="F93" s="199"/>
      <c r="G93" s="199"/>
      <c r="H93" s="199"/>
      <c r="I93" s="199"/>
    </row>
    <row r="94" spans="1:9" ht="15.75" customHeight="1" x14ac:dyDescent="0.2">
      <c r="A94" s="215"/>
      <c r="B94" s="199"/>
      <c r="C94" s="199"/>
      <c r="D94" s="199"/>
      <c r="E94" s="199"/>
      <c r="F94" s="199"/>
      <c r="G94" s="199"/>
      <c r="H94" s="199"/>
      <c r="I94" s="199"/>
    </row>
    <row r="95" spans="1:9" ht="15" x14ac:dyDescent="0.2">
      <c r="A95" s="215"/>
      <c r="B95" s="199"/>
      <c r="C95" s="199"/>
      <c r="D95" s="199"/>
      <c r="E95" s="199"/>
      <c r="F95" s="199"/>
      <c r="G95" s="199"/>
      <c r="H95" s="199"/>
      <c r="I95" s="199"/>
    </row>
    <row r="96" spans="1:9" ht="15.75" customHeight="1" x14ac:dyDescent="0.2">
      <c r="A96" s="215"/>
      <c r="B96" s="199"/>
      <c r="C96" s="199"/>
      <c r="D96" s="199"/>
      <c r="E96" s="199"/>
      <c r="F96" s="199"/>
      <c r="G96" s="199"/>
      <c r="H96" s="199"/>
      <c r="I96" s="199"/>
    </row>
    <row r="97" spans="1:9" ht="30.75" customHeight="1" x14ac:dyDescent="0.2">
      <c r="A97" s="216"/>
      <c r="B97" s="199"/>
      <c r="C97" s="199"/>
      <c r="D97" s="199"/>
      <c r="E97" s="199"/>
      <c r="F97" s="199"/>
      <c r="G97" s="199"/>
      <c r="H97" s="199"/>
      <c r="I97" s="199"/>
    </row>
    <row r="98" spans="1:9" ht="15" x14ac:dyDescent="0.2">
      <c r="A98" s="96"/>
      <c r="B98" s="199"/>
      <c r="C98" s="199"/>
      <c r="D98" s="199"/>
      <c r="E98" s="199"/>
      <c r="F98" s="199"/>
      <c r="G98" s="199"/>
      <c r="H98" s="199"/>
      <c r="I98" s="199"/>
    </row>
    <row r="99" spans="1:9" ht="15" x14ac:dyDescent="0.2">
      <c r="A99" s="96"/>
      <c r="B99" s="199"/>
      <c r="C99" s="199"/>
      <c r="D99" s="199"/>
      <c r="E99" s="199"/>
      <c r="F99" s="199"/>
      <c r="G99" s="199"/>
      <c r="H99" s="199"/>
      <c r="I99" s="199"/>
    </row>
  </sheetData>
  <mergeCells count="11">
    <mergeCell ref="B40:F40"/>
    <mergeCell ref="B41:F41"/>
    <mergeCell ref="A87:A91"/>
    <mergeCell ref="B1:E1"/>
    <mergeCell ref="B3:G3"/>
    <mergeCell ref="A5:A6"/>
    <mergeCell ref="B5:B6"/>
    <mergeCell ref="C5:C6"/>
    <mergeCell ref="D5:D6"/>
    <mergeCell ref="E5:E6"/>
    <mergeCell ref="F5:F6"/>
  </mergeCells>
  <conditionalFormatting sqref="B25">
    <cfRule type="cellIs" dxfId="1" priority="2" stopIfTrue="1" operator="equal">
      <formula>"?"</formula>
    </cfRule>
  </conditionalFormatting>
  <conditionalFormatting sqref="B26">
    <cfRule type="cellIs" dxfId="0" priority="1" stopIfTrue="1" operator="equal">
      <formula>"?"</formula>
    </cfRule>
  </conditionalFormatting>
  <printOptions horizontalCentered="1"/>
  <pageMargins left="0.98425196850393704" right="0.15748031496062992" top="0.6692913385826772" bottom="0.23622047244094491" header="0.51181102362204722" footer="0.15748031496062992"/>
  <pageSetup paperSize="9"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SOR RATE</vt:lpstr>
      <vt:lpstr>A-2 (A)</vt:lpstr>
      <vt:lpstr>A-2 (B)</vt:lpstr>
      <vt:lpstr>A-3 (B)</vt:lpstr>
      <vt:lpstr>A-5</vt:lpstr>
      <vt:lpstr>A-7</vt:lpstr>
      <vt:lpstr>A-8</vt:lpstr>
      <vt:lpstr>A-9</vt:lpstr>
      <vt:lpstr>A-10</vt:lpstr>
      <vt:lpstr>'SOR RATE'!Print_Area</vt:lpstr>
      <vt:lpstr>'A-10'!Print_Titles</vt:lpstr>
      <vt:lpstr>'A-2 (A)'!Print_Titles</vt:lpstr>
      <vt:lpstr>'A-2 (B)'!Print_Titles</vt:lpstr>
      <vt:lpstr>'A-3 (B)'!Print_Titles</vt:lpstr>
      <vt:lpstr>'A-5'!Print_Titles</vt:lpstr>
      <vt:lpstr>'A-7'!Print_Titles</vt:lpstr>
      <vt:lpstr>'A-8'!Print_Titles</vt:lpstr>
      <vt:lpstr>'A-9'!Print_Titles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Barun Chakraborty</dc:creator>
  <cp:lastModifiedBy>Barun Chakraborty</cp:lastModifiedBy>
  <cp:lastPrinted>2023-03-31T06:03:02Z</cp:lastPrinted>
  <dcterms:created xsi:type="dcterms:W3CDTF">2023-01-25T16:48:56Z</dcterms:created>
  <dcterms:modified xsi:type="dcterms:W3CDTF">2023-03-31T06:03:13Z</dcterms:modified>
</cp:coreProperties>
</file>